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C:\Users\Tushant\Desktop\"/>
    </mc:Choice>
  </mc:AlternateContent>
  <workbookProtection workbookAlgorithmName="SHA-512" workbookHashValue="b9kxE7vZQjbiReFbS1g4TV6UgYKJluurUmrj//Uwhigx/vazWaIwLQA0FWlO+xJ425pr/8pwqHYfOOEwmTkaog==" workbookSaltValue="dyHacElGwAUXXgBLeERPqg==" workbookSpinCount="100000" lockStructure="1"/>
  <bookViews>
    <workbookView xWindow="0" yWindow="0" windowWidth="20490" windowHeight="7620"/>
  </bookViews>
  <sheets>
    <sheet name="Instructions" sheetId="10" r:id="rId1"/>
    <sheet name="Form No. 16" sheetId="8" r:id="rId2"/>
    <sheet name="Working" sheetId="11" state="hidden" r:id="rId3"/>
    <sheet name="Comparison" sheetId="9" r:id="rId4"/>
  </sheets>
  <definedNames>
    <definedName name="new" localSheetId="2">Working!#REF!</definedName>
    <definedName name="new">'Form No. 16'!#REF!</definedName>
    <definedName name="newrebate" localSheetId="2">Working!$I$70</definedName>
    <definedName name="newrebate">Comparison!$B$11</definedName>
    <definedName name="newrebate1">Working!$I$70</definedName>
    <definedName name="newtax" localSheetId="2">Working!$I$71</definedName>
    <definedName name="newtax">'Form No. 16'!#REF!</definedName>
    <definedName name="newtax1">Working!$I$71</definedName>
    <definedName name="old" localSheetId="2">Working!$I$63</definedName>
    <definedName name="old">'Form No. 16'!#REF!</definedName>
    <definedName name="_xlnm.Print_Area" localSheetId="3">Comparison!$A$1:$C$21</definedName>
    <definedName name="_xlnm.Print_Area" localSheetId="1">'Form No. 16'!$A$1:$D$9</definedName>
    <definedName name="_xlnm.Print_Area" localSheetId="0">Instructions!$A$1:$C$8</definedName>
    <definedName name="_xlnm.Print_Area" localSheetId="2">Working!$A$1:$D$66</definedName>
    <definedName name="rebate" localSheetId="2">Working!$I$62</definedName>
    <definedName name="rebate">'Form No. 16'!#REF!</definedName>
    <definedName name="rebatenew" localSheetId="2">Working!#REF!</definedName>
    <definedName name="rebatenew">'Form No. 16'!#REF!</definedName>
    <definedName name="taxninja" localSheetId="2">Working!#REF!</definedName>
    <definedName name="taxninja">'Form No. 16'!#REF!</definedName>
  </definedNames>
  <calcPr calcId="162913"/>
</workbook>
</file>

<file path=xl/calcChain.xml><?xml version="1.0" encoding="utf-8"?>
<calcChain xmlns="http://schemas.openxmlformats.org/spreadsheetml/2006/main">
  <c r="C56" i="11" l="1"/>
  <c r="B8" i="9" s="1"/>
  <c r="B52" i="11" l="1"/>
  <c r="B16" i="9"/>
  <c r="C16" i="9" s="1"/>
  <c r="B18" i="9"/>
  <c r="C7" i="11" l="1"/>
  <c r="C8" i="11" s="1"/>
  <c r="D64" i="11"/>
  <c r="C18" i="9" s="1"/>
  <c r="B55" i="11"/>
  <c r="C52" i="11"/>
  <c r="B49" i="11"/>
  <c r="C49" i="11" s="1"/>
  <c r="C46" i="8" s="1"/>
  <c r="B47" i="11"/>
  <c r="C47" i="11" s="1"/>
  <c r="B56" i="11"/>
  <c r="B45" i="11"/>
  <c r="D45" i="11" s="1"/>
  <c r="B34" i="11"/>
  <c r="B39" i="11"/>
  <c r="B33" i="11"/>
  <c r="B30" i="11"/>
  <c r="B26" i="11"/>
  <c r="C21" i="11" s="1"/>
  <c r="D21" i="11" s="1"/>
  <c r="C6" i="9" s="1"/>
  <c r="C17" i="11"/>
  <c r="B19" i="11"/>
  <c r="C19" i="11" s="1"/>
  <c r="B18" i="11"/>
  <c r="C18" i="11" s="1"/>
  <c r="C12" i="11"/>
  <c r="C43" i="8"/>
  <c r="C41" i="8"/>
  <c r="C40" i="8"/>
  <c r="C39" i="8"/>
  <c r="B42" i="8"/>
  <c r="B51" i="8" s="1"/>
  <c r="C36" i="8"/>
  <c r="C31" i="8"/>
  <c r="C25" i="8"/>
  <c r="C15" i="8"/>
  <c r="C54" i="11"/>
  <c r="C53" i="11"/>
  <c r="C51" i="11"/>
  <c r="C50" i="11"/>
  <c r="C48" i="11"/>
  <c r="C29" i="11"/>
  <c r="C28" i="11"/>
  <c r="C16" i="11"/>
  <c r="C15" i="11"/>
  <c r="C14" i="11"/>
  <c r="D56" i="11" l="1"/>
  <c r="C33" i="11"/>
  <c r="D33" i="11" s="1"/>
  <c r="C26" i="8"/>
  <c r="C32" i="8" s="1"/>
  <c r="C37" i="8" s="1"/>
  <c r="C30" i="11"/>
  <c r="D27" i="11" s="1"/>
  <c r="C7" i="9" s="1"/>
  <c r="B7" i="9"/>
  <c r="B10" i="11"/>
  <c r="D10" i="11" s="1"/>
  <c r="B5" i="9" s="1"/>
  <c r="D11" i="11"/>
  <c r="C42" i="8"/>
  <c r="C51" i="8" s="1"/>
  <c r="C55" i="11"/>
  <c r="C8" i="8"/>
  <c r="D46" i="11" l="1"/>
  <c r="C9" i="9" s="1"/>
  <c r="D49" i="8"/>
  <c r="D51" i="8" s="1"/>
  <c r="D20" i="11"/>
  <c r="B52" i="8" l="1"/>
  <c r="B53" i="8" s="1"/>
  <c r="D31" i="11"/>
  <c r="D57" i="11" s="1"/>
  <c r="I60" i="11" s="1"/>
  <c r="C5" i="9"/>
  <c r="C8" i="9"/>
  <c r="B6" i="9"/>
  <c r="I61" i="11" l="1"/>
  <c r="I59" i="11"/>
  <c r="I62" i="11" l="1"/>
  <c r="D58" i="11" s="1"/>
  <c r="C11" i="9" s="1"/>
  <c r="B10" i="9"/>
  <c r="B54" i="8" l="1"/>
  <c r="D59" i="11"/>
  <c r="B55" i="8" s="1"/>
  <c r="I63" i="11"/>
  <c r="I67" i="11"/>
  <c r="I70" i="11" s="1"/>
  <c r="B12" i="9" s="1"/>
  <c r="I69" i="11"/>
  <c r="I68" i="11"/>
  <c r="C10" i="9"/>
  <c r="D60" i="11" l="1"/>
  <c r="C12" i="9"/>
  <c r="I71" i="11"/>
  <c r="B13" i="9" s="1"/>
  <c r="B14" i="9" s="1"/>
  <c r="B11" i="9"/>
  <c r="C13" i="9" l="1"/>
  <c r="D61" i="11"/>
  <c r="D62" i="11"/>
  <c r="D63" i="11" s="1"/>
  <c r="C17" i="9" s="1"/>
  <c r="C20" i="9" s="1"/>
  <c r="B15" i="9"/>
  <c r="B17" i="9" s="1"/>
  <c r="B56" i="8" l="1"/>
  <c r="C14" i="9"/>
  <c r="C15" i="9"/>
  <c r="D66" i="11"/>
  <c r="D65" i="11"/>
  <c r="C19" i="9" s="1"/>
  <c r="B57" i="8"/>
  <c r="B58" i="8" s="1"/>
  <c r="B60" i="8" s="1"/>
  <c r="B20" i="9"/>
  <c r="B19" i="9"/>
  <c r="A21" i="9" l="1"/>
</calcChain>
</file>

<file path=xl/comments1.xml><?xml version="1.0" encoding="utf-8"?>
<comments xmlns="http://schemas.openxmlformats.org/spreadsheetml/2006/main">
  <authors>
    <author>Tushant</author>
    <author>Kutus</author>
  </authors>
  <commentList>
    <comment ref="B13" authorId="0" shapeId="0">
      <text>
        <r>
          <rPr>
            <b/>
            <sz val="9"/>
            <color indexed="81"/>
            <rFont val="Tahoma"/>
            <charset val="1"/>
          </rPr>
          <t xml:space="preserve">Tax Ninja :
</t>
        </r>
        <r>
          <rPr>
            <sz val="9"/>
            <color indexed="81"/>
            <rFont val="Tahoma"/>
            <family val="2"/>
          </rPr>
          <t>Please select whether you are Resident in a Metro or Non-Metro City.</t>
        </r>
      </text>
    </comment>
    <comment ref="C14" authorId="1" shapeId="0">
      <text>
        <r>
          <rPr>
            <b/>
            <sz val="10"/>
            <color indexed="81"/>
            <rFont val="Lucida Sans"/>
            <family val="2"/>
          </rPr>
          <t xml:space="preserve">Tax Ninja :
Metro - 50% of Basic Salary
Non-Metro - 40%
</t>
        </r>
      </text>
    </comment>
    <comment ref="C15" authorId="1" shapeId="0">
      <text>
        <r>
          <rPr>
            <b/>
            <sz val="9"/>
            <color indexed="81"/>
            <rFont val="Lucida Sans"/>
            <family val="2"/>
          </rPr>
          <t>Tax Ninja:</t>
        </r>
        <r>
          <rPr>
            <sz val="9"/>
            <color indexed="81"/>
            <rFont val="Lucida Sans"/>
            <family val="2"/>
          </rPr>
          <t xml:space="preserve">
</t>
        </r>
        <r>
          <rPr>
            <b/>
            <sz val="9"/>
            <color indexed="81"/>
            <rFont val="Lucida Sans"/>
            <family val="2"/>
          </rPr>
          <t>Rent paid over 10% of Basic Salary i.e.
Rent paid-10%(Basic+DA)</t>
        </r>
      </text>
    </comment>
    <comment ref="B17" authorId="0" shapeId="0">
      <text>
        <r>
          <rPr>
            <b/>
            <sz val="9"/>
            <color indexed="81"/>
            <rFont val="Tahoma"/>
            <family val="2"/>
          </rPr>
          <t xml:space="preserve">Tax Ninja : 
</t>
        </r>
        <r>
          <rPr>
            <sz val="9"/>
            <color indexed="81"/>
            <rFont val="Tahoma"/>
            <family val="2"/>
          </rPr>
          <t xml:space="preserve">Please select if you want to Claim Standard Deduction or not.
</t>
        </r>
      </text>
    </comment>
    <comment ref="B30" authorId="0" shapeId="0">
      <text>
        <r>
          <rPr>
            <b/>
            <sz val="9"/>
            <color indexed="81"/>
            <rFont val="Tahoma"/>
            <family val="2"/>
          </rPr>
          <t>Tax Ninja:</t>
        </r>
        <r>
          <rPr>
            <sz val="9"/>
            <color indexed="81"/>
            <rFont val="Tahoma"/>
            <family val="2"/>
          </rPr>
          <t xml:space="preserve">
Please refer Relevant Section for Deduction Details
</t>
        </r>
      </text>
    </comment>
    <comment ref="C33" authorId="0" shapeId="0">
      <text>
        <r>
          <rPr>
            <b/>
            <sz val="9"/>
            <color indexed="81"/>
            <rFont val="Tahoma"/>
            <family val="2"/>
          </rPr>
          <t>Tax Ninja : Maximum Deduction allowed u/s 80C is Rs. 1,50,000</t>
        </r>
      </text>
    </comment>
    <comment ref="B45" authorId="0" shapeId="0">
      <text>
        <r>
          <rPr>
            <b/>
            <sz val="9"/>
            <color indexed="81"/>
            <rFont val="Tahoma"/>
            <family val="2"/>
          </rPr>
          <t>Tax Ninja : Maximum Rs. 50,000</t>
        </r>
        <r>
          <rPr>
            <sz val="9"/>
            <color indexed="81"/>
            <rFont val="Tahoma"/>
            <family val="2"/>
          </rPr>
          <t xml:space="preserve">
</t>
        </r>
      </text>
    </comment>
    <comment ref="B47" authorId="1" shapeId="0">
      <text>
        <r>
          <rPr>
            <b/>
            <sz val="9"/>
            <color indexed="81"/>
            <rFont val="Tahoma"/>
            <charset val="1"/>
          </rPr>
          <t xml:space="preserve">Tax Ninja: </t>
        </r>
        <r>
          <rPr>
            <sz val="9"/>
            <color indexed="81"/>
            <rFont val="Tahoma"/>
            <charset val="1"/>
          </rPr>
          <t xml:space="preserve">Self,Spouse and Children Deduction : Maximum Rs. 25,000/Rs.50,000 for below and above 60 years of age respectively (including Rs. 5,000 for preventive Health Checkup)
</t>
        </r>
      </text>
    </comment>
    <comment ref="B48" authorId="1" shapeId="0">
      <text>
        <r>
          <rPr>
            <b/>
            <sz val="9"/>
            <color indexed="81"/>
            <rFont val="Tahoma"/>
            <family val="2"/>
          </rPr>
          <t>Tax Ninja:</t>
        </r>
        <r>
          <rPr>
            <sz val="9"/>
            <color indexed="81"/>
            <rFont val="Tahoma"/>
            <charset val="1"/>
          </rPr>
          <t xml:space="preserve">
For Parents : Maximum Rs. 25,000
(including Rs.5,000 for Preventive Health Checkup)
For Senior Citizens Parents : Maximum Rs.50,000 (including Rs.5,000 for Preventive Health Checkup)</t>
        </r>
      </text>
    </comment>
    <comment ref="B49" authorId="0" shapeId="0">
      <text>
        <r>
          <rPr>
            <b/>
            <sz val="9"/>
            <color indexed="81"/>
            <rFont val="Tahoma"/>
            <family val="2"/>
          </rPr>
          <t>Tax Ninja:</t>
        </r>
        <r>
          <rPr>
            <sz val="9"/>
            <color indexed="81"/>
            <rFont val="Tahoma"/>
            <family val="2"/>
          </rPr>
          <t xml:space="preserve">
Please refer Relevant Section for Deduction Details</t>
        </r>
      </text>
    </comment>
    <comment ref="B50" authorId="1" shapeId="0">
      <text>
        <r>
          <rPr>
            <b/>
            <sz val="9"/>
            <color indexed="81"/>
            <rFont val="Tahoma"/>
            <family val="2"/>
          </rPr>
          <t>Tax Ninja:</t>
        </r>
        <r>
          <rPr>
            <sz val="9"/>
            <color indexed="81"/>
            <rFont val="Tahoma"/>
            <family val="2"/>
          </rPr>
          <t xml:space="preserve">
Rs 75,000 where disability is more than 40% and less than 80%.
Rs 1,25,000 where disability is more than 80%.</t>
        </r>
      </text>
    </comment>
    <comment ref="B51" authorId="1" shapeId="0">
      <text>
        <r>
          <rPr>
            <b/>
            <sz val="9"/>
            <color indexed="81"/>
            <rFont val="Tahoma"/>
            <family val="2"/>
          </rPr>
          <t>Tax Ninja:</t>
        </r>
        <r>
          <rPr>
            <sz val="9"/>
            <color indexed="81"/>
            <rFont val="Tahoma"/>
            <family val="2"/>
          </rPr>
          <t xml:space="preserve">
In Case of Senior citizen Rs. 1,00,000 and for Others Rs. 40,000
</t>
        </r>
      </text>
    </comment>
    <comment ref="B52" authorId="0" shapeId="0">
      <text>
        <r>
          <rPr>
            <b/>
            <sz val="9"/>
            <color indexed="81"/>
            <rFont val="Tahoma"/>
            <family val="2"/>
          </rPr>
          <t xml:space="preserve">Tax Ninja:
</t>
        </r>
        <r>
          <rPr>
            <sz val="9"/>
            <color indexed="81"/>
            <rFont val="Tahoma"/>
            <family val="2"/>
          </rPr>
          <t>Please refer Relevant Section for Deduction Details</t>
        </r>
      </text>
    </comment>
    <comment ref="B53" authorId="0" shapeId="0">
      <text>
        <r>
          <rPr>
            <b/>
            <sz val="9"/>
            <color indexed="81"/>
            <rFont val="Tahoma"/>
            <family val="2"/>
          </rPr>
          <t xml:space="preserve">Tax Ninja:
</t>
        </r>
        <r>
          <rPr>
            <sz val="9"/>
            <color indexed="81"/>
            <rFont val="Tahoma"/>
            <family val="2"/>
          </rPr>
          <t>Please refer Relevant Section for Deduction Details</t>
        </r>
      </text>
    </comment>
    <comment ref="B54" authorId="1" shapeId="0">
      <text>
        <r>
          <rPr>
            <b/>
            <sz val="9"/>
            <color indexed="81"/>
            <rFont val="Tahoma"/>
            <family val="2"/>
          </rPr>
          <t>Tax Ninja:</t>
        </r>
        <r>
          <rPr>
            <sz val="9"/>
            <color indexed="81"/>
            <rFont val="Tahoma"/>
            <family val="2"/>
          </rPr>
          <t xml:space="preserve">
Deduction of Rs. 75,000 is allowed for people with disabilities and Rs. 1,25,000 deduction for people with severe disability.</t>
        </r>
      </text>
    </comment>
    <comment ref="B55" authorId="0" shapeId="0">
      <text>
        <r>
          <rPr>
            <b/>
            <sz val="9"/>
            <color indexed="81"/>
            <rFont val="Tahoma"/>
            <family val="2"/>
          </rPr>
          <t xml:space="preserve">Tax Ninja : 
</t>
        </r>
        <r>
          <rPr>
            <sz val="9"/>
            <color indexed="81"/>
            <rFont val="Tahoma"/>
            <family val="2"/>
          </rPr>
          <t>Rs 50,000 for Senior Citizens &amp; Rs 10,000 for Others</t>
        </r>
      </text>
    </comment>
    <comment ref="C56" authorId="1" shapeId="0">
      <text>
        <r>
          <rPr>
            <b/>
            <sz val="9"/>
            <color indexed="81"/>
            <rFont val="Tahoma"/>
            <family val="2"/>
          </rPr>
          <t>Tax Ninja:
Max Exemption is 10% of Basic + DA.</t>
        </r>
      </text>
    </comment>
    <comment ref="D64" authorId="0" shapeId="0">
      <text>
        <r>
          <rPr>
            <b/>
            <sz val="9"/>
            <color indexed="81"/>
            <rFont val="Tahoma"/>
            <family val="2"/>
          </rPr>
          <t xml:space="preserve">Tax Ninja :
</t>
        </r>
        <r>
          <rPr>
            <sz val="9"/>
            <color indexed="81"/>
            <rFont val="Tahoma"/>
            <family val="2"/>
          </rPr>
          <t xml:space="preserve">Please input the Amount of Advance Tax /TDS Deposited/Deducted
</t>
        </r>
      </text>
    </comment>
  </commentList>
</comments>
</file>

<file path=xl/sharedStrings.xml><?xml version="1.0" encoding="utf-8"?>
<sst xmlns="http://schemas.openxmlformats.org/spreadsheetml/2006/main" count="185" uniqueCount="154">
  <si>
    <t>Metro</t>
  </si>
  <si>
    <t>Name</t>
  </si>
  <si>
    <t>Date of Birth</t>
  </si>
  <si>
    <t>Age (Years)</t>
  </si>
  <si>
    <t>Gross Income from Salaries and Allowances</t>
  </si>
  <si>
    <t>Less: Exemptions U/S 10</t>
  </si>
  <si>
    <t xml:space="preserve">    b. Rent Paid</t>
  </si>
  <si>
    <t>(iv) Professional Tax</t>
  </si>
  <si>
    <t>(iii) Any Other Exempted Allowances</t>
  </si>
  <si>
    <t>2. Any Other Income</t>
  </si>
  <si>
    <t>Gross Total Income (G.T.I)</t>
  </si>
  <si>
    <t>b. Public Provident Fund (PPF)</t>
  </si>
  <si>
    <t>d. Tax Saving Fixed Deposit (5 Years and above)</t>
  </si>
  <si>
    <t>i. Principal Repayment on House Building Loan</t>
  </si>
  <si>
    <t>k. Stamp Duty &amp; Registration Fees on House Buying</t>
  </si>
  <si>
    <t>a. EPF &amp; GPF Contribution</t>
  </si>
  <si>
    <t>j. Sukanya Samriddhi Yojana</t>
  </si>
  <si>
    <t>Less: Deduction under chapter VI A</t>
  </si>
  <si>
    <t>Net Tax Payable</t>
  </si>
  <si>
    <t>Tax Liability</t>
  </si>
  <si>
    <t>Balance Tax to be Paid</t>
  </si>
  <si>
    <t>h. Pension Plan from Insurance Co./Mutual Funds (u/s 80CCC)</t>
  </si>
  <si>
    <t>Less: Deduction for Employer Contribution to NPS U/S 80CCD(2)</t>
  </si>
  <si>
    <t>Less: Employer Contribution to NPS U/S 80CCD(2)</t>
  </si>
  <si>
    <t>Net Taxable Income after all deductions</t>
  </si>
  <si>
    <t>Tax to Gross Income Ratio</t>
  </si>
  <si>
    <t>1. Interest income</t>
  </si>
  <si>
    <t xml:space="preserve">  Resident of (Please Select the Value from the Drop-Down)</t>
  </si>
  <si>
    <t xml:space="preserve">    c. H.R.A Received</t>
  </si>
  <si>
    <t xml:space="preserve">     c. Post Office MIS</t>
  </si>
  <si>
    <t>Less: Deduction U/S 80C</t>
  </si>
  <si>
    <t>Less: Additional deduction for NPS U/S 80CCD(1B)</t>
  </si>
  <si>
    <t xml:space="preserve">    a. Basic Salary (Basic + DA)</t>
  </si>
  <si>
    <t>Less : Other Deductions</t>
  </si>
  <si>
    <t>Particulars</t>
  </si>
  <si>
    <t>Tax Ninja</t>
  </si>
  <si>
    <t>AAAPT0001Z</t>
  </si>
  <si>
    <t>Comparison of Income                                                                                                        Tax Liability in New Tax Regime                                                                                      and Old Tax Regime</t>
  </si>
  <si>
    <t>A.Y 2021-22 
(F.Y 2020-21)</t>
  </si>
  <si>
    <t>Income From Salaries (After Deduction u/s 10)</t>
  </si>
  <si>
    <r>
      <rPr>
        <b/>
        <sz val="11"/>
        <color theme="1"/>
        <rFont val="Calibri"/>
        <family val="2"/>
        <scheme val="minor"/>
      </rPr>
      <t>Disclaimer :</t>
    </r>
    <r>
      <rPr>
        <sz val="11"/>
        <color rgb="FF000000"/>
        <rFont val="Arial"/>
        <family val="2"/>
      </rPr>
      <t xml:space="preserve"> While due care has been taken in preparing this Calculator, the existence of mistakes and omissions herein is not ruled out. Neither the author nor Tax Ninja and its affiliates accepts any liabilities for any loss or damage of any kind arising out of any inaccurate or incomplete information in this Calculator nor for any actions taken in reliance thereon. No part of this Calculator should be distributed or copied (except for personal, non-commercial use) without express written permission of Tax Ninja.</t>
    </r>
  </si>
  <si>
    <t>In case of any concerns please drop an email at support@taxninja.in</t>
  </si>
  <si>
    <t>l. Tuition fees for children (Maximum 2 children)</t>
  </si>
  <si>
    <t xml:space="preserve">c. National Savings Certificates (NSC) </t>
  </si>
  <si>
    <t>f. Life Insurance Premium paid</t>
  </si>
  <si>
    <t>e. ELSS of a Mutual Fund</t>
  </si>
  <si>
    <t xml:space="preserve"> (i) H.R.A Exemption (Least of the following three)</t>
  </si>
  <si>
    <t>Income from House Property</t>
  </si>
  <si>
    <t xml:space="preserve">  b. Deduction u/s 80EE</t>
  </si>
  <si>
    <t xml:space="preserve">     a. Bank </t>
  </si>
  <si>
    <t xml:space="preserve">     b. National Savings Certificates (NSC) </t>
  </si>
  <si>
    <t xml:space="preserve">  a. Interest paid on Housing Loan</t>
  </si>
  <si>
    <t>a. 80D - Medical Insurance premium (for Self )</t>
  </si>
  <si>
    <t>b. 80D - Medical Insurance premium (for Parents)</t>
  </si>
  <si>
    <t>c. 80E - Interest Paid on Education Loan</t>
  </si>
  <si>
    <t xml:space="preserve">d. 80DD - Medical Treatment for dependent handicapped </t>
  </si>
  <si>
    <t>e. 80DDB - Expenditure on approved Medical Treatment</t>
  </si>
  <si>
    <t>f. 80G, 80GGA, 80GGC - Donation to approved funds</t>
  </si>
  <si>
    <t>h. 80U - For Physically Disabled person</t>
  </si>
  <si>
    <t>g. 80GG - Rent paid in case HRA is not Received from Employer</t>
  </si>
  <si>
    <t>g. Contributions made towards Pension Plans (u/s 80CCC)</t>
  </si>
  <si>
    <t>Income from Other Sources</t>
  </si>
  <si>
    <t>Surcharge @ 10% (If income exceeds Rs. 50 Lakh) or 15% (If income exceeds Rs. 1 Cr.) or 25% (If income exceeds Rs. 2 Cr.) or 37% (If income exceeds Rs. 5 Cr.)</t>
  </si>
  <si>
    <t>TDS Deducted /Advance Tax Deposited</t>
  </si>
  <si>
    <t>Old Tax Regime</t>
  </si>
  <si>
    <r>
      <t xml:space="preserve">Surcharge @ 10% (If income exceeds Rs. 50 Lakh) or 15% </t>
    </r>
    <r>
      <rPr>
        <sz val="12"/>
        <color indexed="8"/>
        <rFont val="Times New Roman"/>
        <family val="1"/>
      </rPr>
      <t>(If income exceeds Rs. 1 Cr.) or 25% (If income exceeds Rs. 2 Cr.) or 37% (If income exceeds Rs. 5 Cr.)</t>
    </r>
  </si>
  <si>
    <r>
      <rPr>
        <b/>
        <sz val="12"/>
        <color rgb="FF000000"/>
        <rFont val="Times New Roman"/>
        <family val="1"/>
      </rPr>
      <t>Add:</t>
    </r>
    <r>
      <rPr>
        <sz val="12"/>
        <color rgb="FF000000"/>
        <rFont val="Times New Roman"/>
        <family val="1"/>
      </rPr>
      <t xml:space="preserve"> Cess @ 4%</t>
    </r>
  </si>
  <si>
    <t>New Tax Regime</t>
  </si>
  <si>
    <r>
      <rPr>
        <b/>
        <sz val="14"/>
        <color rgb="FF000000"/>
        <rFont val="Times New Roman"/>
        <family val="1"/>
      </rPr>
      <t>Add:</t>
    </r>
    <r>
      <rPr>
        <sz val="14"/>
        <color rgb="FF000000"/>
        <rFont val="Times New Roman"/>
        <family val="1"/>
      </rPr>
      <t xml:space="preserve"> Cess @ 4%</t>
    </r>
  </si>
  <si>
    <t>No</t>
  </si>
  <si>
    <t>(ii) Standard Deduction for Salaried &amp; Pensioners (Select from Dropdown)</t>
  </si>
  <si>
    <t>Tax Rebate upto Rs. 12,500 (For Income less than Rs. 5 Lakh) - u/s 87A</t>
  </si>
  <si>
    <t>Normal Tax Payer</t>
  </si>
  <si>
    <t>Senior Citizen</t>
  </si>
  <si>
    <t>Super Senior Citizen</t>
  </si>
  <si>
    <t>Check Applicability</t>
  </si>
  <si>
    <t>Rebate Applicability</t>
  </si>
  <si>
    <t>i. 80TTA/80TTB - Deduction in respect of Interest on Deposits in Savings Account</t>
  </si>
  <si>
    <t>Tax Payable on Total Income</t>
  </si>
  <si>
    <t>Note : You are requested to Consult your Expert/Tax Consultant before taking any decision (even based on Tax Ninja's Suggestions).</t>
  </si>
  <si>
    <t>Whichever field is not applicable, you can enter "0".</t>
  </si>
  <si>
    <t>A Suggestion by Tax Ninja based on the user's Input will be provided in order to Assist the user.</t>
  </si>
  <si>
    <t>Instructions</t>
  </si>
  <si>
    <t>Comparison of Income                                                                                                        Tax Liability in New Tax                                                                                         Regime and Old Tax Regime</t>
  </si>
  <si>
    <t>A.Y 2021-22  
(F.Y 2020-21)</t>
  </si>
  <si>
    <t>PAN</t>
  </si>
  <si>
    <t xml:space="preserve">                                                 Old Tax Regime</t>
  </si>
  <si>
    <t xml:space="preserve">                                               Income Tax Calculator for A.Y 2021-22 (F.Y 2020-21)</t>
  </si>
  <si>
    <t>Version 1.4.0</t>
  </si>
  <si>
    <t>Details of Salary Paid and any other income and tax deducted</t>
  </si>
  <si>
    <t>Rs.</t>
  </si>
  <si>
    <t>1. Gross Salary</t>
  </si>
  <si>
    <t>(a) Salary as per provisions contained in section 17(1)</t>
  </si>
  <si>
    <t>(b) Value of perquisites under section 17(2) (as per Form No. 12BA, wherever applicable)</t>
  </si>
  <si>
    <t>(c) Profits in lieu of salary under section 17(3) (as per Form No. 12BA, wherever applicable)</t>
  </si>
  <si>
    <t>(d) Total</t>
  </si>
  <si>
    <t xml:space="preserve">(e) Reported total amount of salary received from other employer(s) </t>
  </si>
  <si>
    <t>2. Less: Allowances to the extent exempt under section 10</t>
  </si>
  <si>
    <t>(a) Travel concession or assistance under section 10(5)</t>
  </si>
  <si>
    <t>(b) Death-cum-retirement gratuity under section 10(10)</t>
  </si>
  <si>
    <t>(c) Commuted value of pension under section 10(10A)</t>
  </si>
  <si>
    <t>(d) Cash equivalent of leave salary encashment under section 10 (10AA)</t>
  </si>
  <si>
    <t>(e) House rent allowance under section 10(13A)</t>
  </si>
  <si>
    <t>(f) Amount of any other exemption under section 10</t>
  </si>
  <si>
    <t>(g) Total amount of any other exemption under section 10</t>
  </si>
  <si>
    <t>3. Total amount of salary received from current employer
    [1(d)-2(h)]</t>
  </si>
  <si>
    <t>(h) Total amount of exemption claimed under section 10
     [2(a)+2(b)+2(c)+2(d)+2(e)+2(g)]</t>
  </si>
  <si>
    <t>4. Less: Deductions under section 16</t>
  </si>
  <si>
    <t>(a) Standard deduction under section 16(ia)</t>
  </si>
  <si>
    <t xml:space="preserve">(b) Entertainment allowance under section 16(ii) </t>
  </si>
  <si>
    <t xml:space="preserve">(c) Tax on employment under section 16(iii) </t>
  </si>
  <si>
    <t>5. Total amount of deductions under section 16 [4(a)+4(b)+4(c)]</t>
  </si>
  <si>
    <t>6. Income chargeable under the head "Salaries" [(3+1(e)-5]</t>
  </si>
  <si>
    <t>7. Add: Any other income reported by the employee under as per section 192 (2B)</t>
  </si>
  <si>
    <t>(a) Income (or admissible loss) from house property reported by employee offered for TDS</t>
  </si>
  <si>
    <t>(b) Income under the head Other Sources offered for TDS</t>
  </si>
  <si>
    <t>8. Total amount of other income reported by the employee [7(a)+7(b)]</t>
  </si>
  <si>
    <t>9. Gross total income (6+8)</t>
  </si>
  <si>
    <t>10. Deductions under Chapter VI-A</t>
  </si>
  <si>
    <t>Gross Amount</t>
  </si>
  <si>
    <t>Deductible Amount</t>
  </si>
  <si>
    <t>(a) Deduction in respect of life insurance premia, contributions to provident fund etc. under section 80C</t>
  </si>
  <si>
    <t>(b) Deduction in respect of contribution to certain pension funds under section 80CCC</t>
  </si>
  <si>
    <t>(c) Deduction in respect of contribution by taxpayer to pension scheme under section 80CCD (1)</t>
  </si>
  <si>
    <t>(d) Total deduction under section 80C, 80CCC and 80CCD(1)</t>
  </si>
  <si>
    <t>(e) Deductions in respect of amount paid/deposited to notified pension scheme under section 80CCD (1B)</t>
  </si>
  <si>
    <t>(f) Deduction in respect of contribution by Employer to pension scheme under section 80CCD (2)</t>
  </si>
  <si>
    <t>(g) Deduction in respect of health insurance premia under section 80D</t>
  </si>
  <si>
    <t>(h) Deduction in respect of interest on loan taken for higher education under section 80E</t>
  </si>
  <si>
    <t>Gross
Amount</t>
  </si>
  <si>
    <t>Qualifying
Amount</t>
  </si>
  <si>
    <t>Deductible
Amount</t>
  </si>
  <si>
    <t>(i) Total Deduction in respect of donations to certain funds, charitable institutions, etc. under section 80G</t>
  </si>
  <si>
    <t>(j) Deduction in respect of interest on deposits in savings account under section 80TTA</t>
  </si>
  <si>
    <t>(k) Amount Deductible under any other provision (s) of Chapter VI-A</t>
  </si>
  <si>
    <t>(l) Total of amount deductible under any other provision(s) of Chapter VI-A</t>
  </si>
  <si>
    <t>11. Aggregate of deductible amount under Chapter VI-A
      [10(d)+10(e)+10(f)+10(g)+10(h)+10(i)+10(j)+10(l)]</t>
  </si>
  <si>
    <t>12. Total taxable income (9-11)</t>
  </si>
  <si>
    <t>13. Tax on total income</t>
  </si>
  <si>
    <t>14. Rebate under section 87A, if applicable</t>
  </si>
  <si>
    <t>15. Surcharge, wherever applicable</t>
  </si>
  <si>
    <t>16. Health and education cess</t>
  </si>
  <si>
    <t>17. Tax payable (13+15+16-14)</t>
  </si>
  <si>
    <t>18. Less: Relief under section 89</t>
  </si>
  <si>
    <t>19. Net tax payable (17-18)</t>
  </si>
  <si>
    <t>Income Tax Calculator for A.Y 2021-22 (F.Y 2020-21)</t>
  </si>
  <si>
    <t xml:space="preserve">  c.  Income (or admissible loss) from house property reported by employee offered for TDS</t>
  </si>
  <si>
    <t>20. TDS Deducted /Advance Tax Deposited</t>
  </si>
  <si>
    <r>
      <rPr>
        <b/>
        <sz val="14"/>
        <color rgb="FF000000"/>
        <rFont val="Times New Roman"/>
        <family val="1"/>
      </rPr>
      <t>Less :</t>
    </r>
    <r>
      <rPr>
        <sz val="14"/>
        <color rgb="FF000000"/>
        <rFont val="Times New Roman"/>
        <family val="1"/>
      </rPr>
      <t xml:space="preserve"> Relief under section 89</t>
    </r>
  </si>
  <si>
    <t>Balance Tax to be Paid/(Refund)</t>
  </si>
  <si>
    <t>The User needs to input the data in the fields highlighted with Grey Colour. This is Applicable for "Form No. 16" sheet whereas "Comparison" Sheet is Auto-Generated based on the Inputs by the User in the "Form No. 16" sheet. It may be noted that Blue Marked Fields are auto populated based on Users Input.</t>
  </si>
  <si>
    <t>Accordingly, the Comparison under "Comparison" Sheet is Auto-Generated based on the Inputs by the User in the "Form No.16" sheet.</t>
  </si>
  <si>
    <t>Form No. 16</t>
  </si>
  <si>
    <t>Version 1.8.0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</si>
</sst>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 #,##0.00_ ;_ * \-#,##0.00_ ;_ * &quot;-&quot;??_ ;_ @_ "/>
  </numFmts>
  <fonts count="46" x14ac:knownFonts="1">
    <font>
      <sz val="11"/>
      <color rgb="FF000000"/>
      <name val="Arial"/>
      <family val="2"/>
    </font>
    <font>
      <sz val="9"/>
      <color indexed="81"/>
      <name val="Tahoma"/>
      <family val="2"/>
    </font>
    <font>
      <b/>
      <sz val="9"/>
      <color indexed="81"/>
      <name val="Tahoma"/>
      <family val="2"/>
    </font>
    <font>
      <b/>
      <sz val="9"/>
      <color indexed="81"/>
      <name val="Lucida Sans"/>
      <family val="2"/>
    </font>
    <font>
      <sz val="9"/>
      <color indexed="81"/>
      <name val="Lucida Sans"/>
      <family val="2"/>
    </font>
    <font>
      <b/>
      <sz val="10"/>
      <color indexed="81"/>
      <name val="Lucida Sans"/>
      <family val="2"/>
    </font>
    <font>
      <sz val="9"/>
      <color indexed="81"/>
      <name val="Tahoma"/>
      <charset val="1"/>
    </font>
    <font>
      <b/>
      <sz val="9"/>
      <color indexed="81"/>
      <name val="Tahoma"/>
      <charset val="1"/>
    </font>
    <font>
      <sz val="11"/>
      <color rgb="FF000000"/>
      <name val="Arial"/>
      <family val="2"/>
    </font>
    <font>
      <sz val="11"/>
      <color theme="1"/>
      <name val="Calibri"/>
      <family val="2"/>
      <scheme val="minor"/>
    </font>
    <font>
      <b/>
      <sz val="10"/>
      <color rgb="FF000000"/>
      <name val="Arial"/>
      <family val="2"/>
    </font>
    <font>
      <sz val="10"/>
      <color rgb="FFFFFFFF"/>
      <name val="Arial"/>
      <family val="2"/>
    </font>
    <font>
      <sz val="10"/>
      <color rgb="FFCC0000"/>
      <name val="Arial"/>
      <family val="2"/>
    </font>
    <font>
      <b/>
      <sz val="10"/>
      <color rgb="FFFFFFFF"/>
      <name val="Arial"/>
      <family val="2"/>
    </font>
    <font>
      <i/>
      <sz val="10"/>
      <color rgb="FF808080"/>
      <name val="Arial"/>
      <family val="2"/>
    </font>
    <font>
      <sz val="10"/>
      <color rgb="FF006600"/>
      <name val="Arial"/>
      <family val="2"/>
    </font>
    <font>
      <b/>
      <sz val="24"/>
      <color rgb="FF000000"/>
      <name val="Arial"/>
      <family val="2"/>
    </font>
    <font>
      <sz val="18"/>
      <color rgb="FF000000"/>
      <name val="Arial"/>
      <family val="2"/>
    </font>
    <font>
      <sz val="12"/>
      <color rgb="FF000000"/>
      <name val="Arial"/>
      <family val="2"/>
    </font>
    <font>
      <u/>
      <sz val="10"/>
      <color rgb="FF0000EE"/>
      <name val="Arial"/>
      <family val="2"/>
    </font>
    <font>
      <sz val="10"/>
      <color rgb="FF996600"/>
      <name val="Arial"/>
      <family val="2"/>
    </font>
    <font>
      <sz val="10"/>
      <color rgb="FF333333"/>
      <name val="Arial"/>
      <family val="2"/>
    </font>
    <font>
      <b/>
      <sz val="11"/>
      <color theme="1"/>
      <name val="Calibri"/>
      <family val="2"/>
      <scheme val="minor"/>
    </font>
    <font>
      <sz val="11"/>
      <color rgb="FF000000"/>
      <name val="Times New Roman"/>
      <family val="1"/>
    </font>
    <font>
      <sz val="11"/>
      <color theme="1"/>
      <name val="Times New Roman"/>
      <family val="1"/>
    </font>
    <font>
      <sz val="11"/>
      <color theme="0"/>
      <name val="Times New Roman"/>
      <family val="1"/>
    </font>
    <font>
      <b/>
      <sz val="14"/>
      <color rgb="FF0070C0"/>
      <name val="Times New Roman"/>
      <family val="1"/>
    </font>
    <font>
      <b/>
      <sz val="14"/>
      <color rgb="FF002060"/>
      <name val="Times New Roman"/>
      <family val="1"/>
    </font>
    <font>
      <b/>
      <sz val="11"/>
      <color rgb="FF000000"/>
      <name val="Times New Roman"/>
      <family val="1"/>
    </font>
    <font>
      <b/>
      <sz val="11"/>
      <color theme="1"/>
      <name val="Times New Roman"/>
      <family val="1"/>
    </font>
    <font>
      <b/>
      <sz val="12"/>
      <color rgb="FF000000"/>
      <name val="Times New Roman"/>
      <family val="1"/>
    </font>
    <font>
      <b/>
      <sz val="12"/>
      <color theme="1"/>
      <name val="Times New Roman"/>
      <family val="1"/>
    </font>
    <font>
      <b/>
      <sz val="14"/>
      <color rgb="FF00B050"/>
      <name val="Times New Roman"/>
      <family val="1"/>
    </font>
    <font>
      <b/>
      <sz val="14"/>
      <color theme="1"/>
      <name val="Times New Roman"/>
      <family val="1"/>
    </font>
    <font>
      <sz val="14"/>
      <color theme="1"/>
      <name val="Times New Roman"/>
      <family val="1"/>
    </font>
    <font>
      <sz val="14"/>
      <color rgb="FF000000"/>
      <name val="Times New Roman"/>
      <family val="1"/>
    </font>
    <font>
      <b/>
      <sz val="14"/>
      <color rgb="FF000000"/>
      <name val="Times New Roman"/>
      <family val="1"/>
    </font>
    <font>
      <b/>
      <sz val="16"/>
      <color theme="1"/>
      <name val="Times New Roman"/>
      <family val="1"/>
    </font>
    <font>
      <b/>
      <sz val="18"/>
      <color theme="1"/>
      <name val="Times New Roman"/>
      <family val="1"/>
    </font>
    <font>
      <b/>
      <sz val="14"/>
      <color theme="1" tint="4.9989318521683403E-2"/>
      <name val="Times New Roman"/>
      <family val="1"/>
    </font>
    <font>
      <sz val="12"/>
      <color rgb="FF000000"/>
      <name val="Times New Roman"/>
      <family val="1"/>
    </font>
    <font>
      <sz val="12"/>
      <color indexed="8"/>
      <name val="Times New Roman"/>
      <family val="1"/>
    </font>
    <font>
      <sz val="14"/>
      <color theme="1" tint="4.9989318521683403E-2"/>
      <name val="Times New Roman"/>
      <family val="1"/>
    </font>
    <font>
      <b/>
      <sz val="13"/>
      <color rgb="FF000000"/>
      <name val="Times New Roman"/>
      <family val="1"/>
    </font>
    <font>
      <b/>
      <sz val="16"/>
      <color rgb="FF00B050"/>
      <name val="Times New Roman"/>
      <family val="1"/>
    </font>
    <font>
      <sz val="16"/>
      <color rgb="FF00B050"/>
      <name val="Times New Roman"/>
      <family val="1"/>
    </font>
  </fonts>
  <fills count="13">
    <fill>
      <patternFill patternType="none"/>
    </fill>
    <fill>
      <patternFill patternType="gray125"/>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rgb="FFFFCCCC"/>
        <bgColor rgb="FFFFCCCC"/>
      </patternFill>
    </fill>
    <fill>
      <patternFill patternType="solid">
        <fgColor rgb="FFCC0000"/>
        <bgColor rgb="FFCC0000"/>
      </patternFill>
    </fill>
    <fill>
      <patternFill patternType="solid">
        <fgColor rgb="FFCCFFCC"/>
        <bgColor rgb="FFCCFFCC"/>
      </patternFill>
    </fill>
    <fill>
      <patternFill patternType="solid">
        <fgColor rgb="FFFFFFCC"/>
        <bgColor rgb="FFFFFFCC"/>
      </patternFill>
    </fill>
    <fill>
      <patternFill patternType="solid">
        <fgColor theme="0" tint="-0.14999847407452621"/>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0"/>
        <bgColor indexed="64"/>
      </patternFill>
    </fill>
  </fills>
  <borders count="4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medium">
        <color indexed="64"/>
      </left>
      <right/>
      <top/>
      <bottom style="medium">
        <color indexed="64"/>
      </bottom>
      <diagonal/>
    </border>
    <border>
      <left style="thin">
        <color rgb="FF808080"/>
      </left>
      <right style="thin">
        <color rgb="FF808080"/>
      </right>
      <top style="thin">
        <color rgb="FF808080"/>
      </top>
      <bottom style="thin">
        <color rgb="FF808080"/>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style="thin">
        <color theme="1"/>
      </left>
      <right style="medium">
        <color indexed="64"/>
      </right>
      <top/>
      <bottom/>
      <diagonal/>
    </border>
    <border>
      <left style="thin">
        <color theme="1"/>
      </left>
      <right style="thin">
        <color theme="1"/>
      </right>
      <top style="thin">
        <color theme="1"/>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theme="1"/>
      </right>
      <top style="thin">
        <color theme="1"/>
      </top>
      <bottom style="thin">
        <color theme="1"/>
      </bottom>
      <diagonal/>
    </border>
    <border>
      <left style="thin">
        <color theme="1"/>
      </left>
      <right style="thin">
        <color theme="1"/>
      </right>
      <top/>
      <bottom style="thin">
        <color theme="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s>
  <cellStyleXfs count="20">
    <xf numFmtId="0" fontId="0" fillId="0" borderId="0"/>
    <xf numFmtId="0" fontId="10" fillId="0" borderId="0"/>
    <xf numFmtId="0" fontId="11" fillId="2" borderId="0"/>
    <xf numFmtId="0" fontId="11" fillId="3" borderId="0"/>
    <xf numFmtId="0" fontId="10" fillId="4" borderId="0"/>
    <xf numFmtId="0" fontId="12" fillId="5" borderId="0"/>
    <xf numFmtId="43" fontId="9" fillId="0" borderId="0" applyFont="0" applyFill="0" applyBorder="0" applyAlignment="0" applyProtection="0"/>
    <xf numFmtId="0" fontId="13" fillId="6" borderId="0"/>
    <xf numFmtId="0" fontId="14" fillId="0" borderId="0"/>
    <xf numFmtId="0" fontId="15" fillId="7" borderId="0"/>
    <xf numFmtId="0" fontId="16" fillId="0" borderId="0"/>
    <xf numFmtId="0" fontId="17" fillId="0" borderId="0"/>
    <xf numFmtId="0" fontId="18" fillId="0" borderId="0"/>
    <xf numFmtId="0" fontId="19" fillId="0" borderId="0"/>
    <xf numFmtId="0" fontId="20" fillId="8" borderId="0"/>
    <xf numFmtId="0" fontId="21" fillId="8" borderId="12"/>
    <xf numFmtId="9" fontId="9" fillId="0" borderId="0" applyFont="0" applyFill="0" applyBorder="0" applyAlignment="0" applyProtection="0"/>
    <xf numFmtId="0" fontId="8" fillId="0" borderId="0"/>
    <xf numFmtId="0" fontId="8" fillId="0" borderId="0"/>
    <xf numFmtId="0" fontId="12" fillId="0" borderId="0"/>
  </cellStyleXfs>
  <cellXfs count="195">
    <xf numFmtId="0" fontId="0" fillId="0" borderId="0" xfId="0"/>
    <xf numFmtId="0" fontId="23" fillId="0" borderId="0" xfId="0" applyFont="1" applyBorder="1" applyProtection="1">
      <protection locked="0"/>
    </xf>
    <xf numFmtId="0" fontId="27" fillId="0" borderId="0" xfId="0" applyFont="1" applyBorder="1" applyAlignment="1" applyProtection="1">
      <protection locked="0"/>
    </xf>
    <xf numFmtId="0" fontId="23" fillId="0" borderId="5" xfId="0" applyFont="1" applyBorder="1" applyProtection="1">
      <protection locked="0"/>
    </xf>
    <xf numFmtId="14" fontId="28" fillId="9" borderId="6" xfId="0" applyNumberFormat="1" applyFont="1" applyFill="1" applyBorder="1" applyAlignment="1" applyProtection="1">
      <alignment horizontal="center"/>
      <protection locked="0"/>
    </xf>
    <xf numFmtId="43" fontId="28" fillId="9" borderId="6" xfId="6" applyFont="1" applyFill="1" applyBorder="1" applyAlignment="1" applyProtection="1">
      <alignment vertical="center"/>
      <protection locked="0"/>
    </xf>
    <xf numFmtId="0" fontId="28" fillId="9" borderId="6" xfId="0" applyFont="1" applyFill="1" applyBorder="1" applyAlignment="1" applyProtection="1">
      <alignment horizontal="center"/>
      <protection locked="0"/>
    </xf>
    <xf numFmtId="43" fontId="23" fillId="9" borderId="6" xfId="6" applyFont="1" applyFill="1" applyBorder="1" applyProtection="1">
      <protection locked="0"/>
    </xf>
    <xf numFmtId="43" fontId="23" fillId="9" borderId="13" xfId="6" applyFont="1" applyFill="1" applyBorder="1" applyProtection="1">
      <protection locked="0"/>
    </xf>
    <xf numFmtId="49" fontId="23" fillId="0" borderId="10" xfId="0" applyNumberFormat="1" applyFont="1" applyBorder="1" applyProtection="1"/>
    <xf numFmtId="43" fontId="28" fillId="10" borderId="6" xfId="6" applyFont="1" applyFill="1" applyBorder="1" applyAlignment="1" applyProtection="1">
      <protection hidden="1"/>
    </xf>
    <xf numFmtId="43" fontId="23" fillId="10" borderId="13" xfId="6" applyFont="1" applyFill="1" applyBorder="1" applyProtection="1">
      <protection hidden="1"/>
    </xf>
    <xf numFmtId="43" fontId="23" fillId="10" borderId="14" xfId="6" applyFont="1" applyFill="1" applyBorder="1" applyProtection="1">
      <protection hidden="1"/>
    </xf>
    <xf numFmtId="43" fontId="24" fillId="9" borderId="14" xfId="6" applyFont="1" applyFill="1" applyBorder="1" applyProtection="1">
      <protection locked="0"/>
    </xf>
    <xf numFmtId="43" fontId="24" fillId="9" borderId="13" xfId="6" applyFont="1" applyFill="1" applyBorder="1" applyProtection="1">
      <protection locked="0"/>
    </xf>
    <xf numFmtId="43" fontId="29" fillId="9" borderId="13" xfId="6" applyFont="1" applyFill="1" applyBorder="1" applyProtection="1">
      <protection locked="0"/>
    </xf>
    <xf numFmtId="43" fontId="23" fillId="10" borderId="6" xfId="6" applyFont="1" applyFill="1" applyBorder="1" applyProtection="1">
      <protection hidden="1"/>
    </xf>
    <xf numFmtId="43" fontId="23" fillId="9" borderId="16" xfId="6" applyFont="1" applyFill="1" applyBorder="1" applyProtection="1">
      <protection locked="0"/>
    </xf>
    <xf numFmtId="10" fontId="31" fillId="10" borderId="18" xfId="16" applyNumberFormat="1" applyFont="1" applyFill="1" applyBorder="1" applyAlignment="1" applyProtection="1">
      <alignment horizontal="right"/>
      <protection hidden="1"/>
    </xf>
    <xf numFmtId="43" fontId="23" fillId="9" borderId="20" xfId="6" applyFont="1" applyFill="1" applyBorder="1" applyProtection="1">
      <protection locked="0"/>
    </xf>
    <xf numFmtId="43" fontId="34" fillId="0" borderId="6" xfId="0" applyNumberFormat="1" applyFont="1" applyFill="1" applyBorder="1" applyAlignment="1" applyProtection="1">
      <alignment horizontal="right" vertical="center"/>
      <protection hidden="1"/>
    </xf>
    <xf numFmtId="43" fontId="33" fillId="0" borderId="6" xfId="0" applyNumberFormat="1" applyFont="1" applyFill="1" applyBorder="1" applyAlignment="1" applyProtection="1">
      <alignment horizontal="right" vertical="center"/>
      <protection hidden="1"/>
    </xf>
    <xf numFmtId="43" fontId="33" fillId="0" borderId="6" xfId="6" applyFont="1" applyFill="1" applyBorder="1" applyAlignment="1" applyProtection="1">
      <alignment horizontal="right" vertical="center"/>
      <protection hidden="1"/>
    </xf>
    <xf numFmtId="43" fontId="33" fillId="0" borderId="6" xfId="0" applyNumberFormat="1" applyFont="1" applyFill="1" applyBorder="1" applyAlignment="1" applyProtection="1">
      <alignment horizontal="right"/>
      <protection hidden="1"/>
    </xf>
    <xf numFmtId="49" fontId="26" fillId="0" borderId="4" xfId="13" applyNumberFormat="1" applyFont="1" applyBorder="1" applyAlignment="1" applyProtection="1">
      <alignment horizontal="left"/>
      <protection hidden="1"/>
    </xf>
    <xf numFmtId="49" fontId="30" fillId="0" borderId="4" xfId="0" applyNumberFormat="1" applyFont="1" applyBorder="1" applyAlignment="1" applyProtection="1">
      <alignment horizontal="center"/>
      <protection hidden="1"/>
    </xf>
    <xf numFmtId="49" fontId="23" fillId="0" borderId="4" xfId="0" applyNumberFormat="1" applyFont="1" applyBorder="1" applyProtection="1">
      <protection hidden="1"/>
    </xf>
    <xf numFmtId="49" fontId="30" fillId="0" borderId="4" xfId="0" applyNumberFormat="1" applyFont="1" applyBorder="1" applyAlignment="1" applyProtection="1">
      <alignment horizontal="left"/>
      <protection hidden="1"/>
    </xf>
    <xf numFmtId="49" fontId="32" fillId="0" borderId="4" xfId="0" applyNumberFormat="1" applyFont="1" applyBorder="1" applyProtection="1">
      <protection hidden="1"/>
    </xf>
    <xf numFmtId="49" fontId="31" fillId="0" borderId="4" xfId="0" applyNumberFormat="1" applyFont="1" applyBorder="1" applyProtection="1">
      <protection hidden="1"/>
    </xf>
    <xf numFmtId="49" fontId="29" fillId="0" borderId="4" xfId="0" applyNumberFormat="1" applyFont="1" applyBorder="1" applyProtection="1">
      <protection hidden="1"/>
    </xf>
    <xf numFmtId="49" fontId="32" fillId="0" borderId="4" xfId="0" applyNumberFormat="1" applyFont="1" applyFill="1" applyBorder="1" applyProtection="1">
      <protection hidden="1"/>
    </xf>
    <xf numFmtId="49" fontId="32" fillId="0" borderId="11" xfId="0" applyNumberFormat="1" applyFont="1" applyFill="1" applyBorder="1" applyProtection="1">
      <protection hidden="1"/>
    </xf>
    <xf numFmtId="0" fontId="28" fillId="0" borderId="0" xfId="0" applyFont="1" applyBorder="1" applyProtection="1">
      <protection hidden="1"/>
    </xf>
    <xf numFmtId="0" fontId="23" fillId="0" borderId="0" xfId="0" applyFont="1" applyBorder="1" applyProtection="1">
      <protection hidden="1"/>
    </xf>
    <xf numFmtId="43" fontId="23" fillId="0" borderId="0" xfId="6" applyFont="1" applyFill="1" applyBorder="1" applyProtection="1">
      <protection hidden="1"/>
    </xf>
    <xf numFmtId="0" fontId="23" fillId="0" borderId="5" xfId="0" applyFont="1" applyBorder="1" applyProtection="1">
      <protection hidden="1"/>
    </xf>
    <xf numFmtId="49" fontId="23" fillId="0" borderId="10" xfId="0" applyNumberFormat="1" applyFont="1" applyBorder="1" applyProtection="1">
      <protection hidden="1"/>
    </xf>
    <xf numFmtId="49" fontId="40" fillId="0" borderId="4" xfId="0" applyNumberFormat="1" applyFont="1" applyBorder="1" applyAlignment="1" applyProtection="1">
      <alignment horizontal="left"/>
      <protection hidden="1"/>
    </xf>
    <xf numFmtId="49" fontId="40" fillId="0" borderId="4" xfId="0" applyNumberFormat="1" applyFont="1" applyBorder="1" applyProtection="1">
      <protection hidden="1"/>
    </xf>
    <xf numFmtId="49" fontId="30" fillId="0" borderId="4" xfId="0" applyNumberFormat="1" applyFont="1" applyBorder="1" applyProtection="1">
      <protection hidden="1"/>
    </xf>
    <xf numFmtId="49" fontId="40" fillId="0" borderId="4" xfId="0" applyNumberFormat="1" applyFont="1" applyBorder="1" applyAlignment="1" applyProtection="1">
      <alignment wrapText="1"/>
      <protection hidden="1"/>
    </xf>
    <xf numFmtId="49" fontId="30" fillId="0" borderId="4" xfId="0" applyNumberFormat="1" applyFont="1" applyFill="1" applyBorder="1" applyProtection="1">
      <protection hidden="1"/>
    </xf>
    <xf numFmtId="49" fontId="35" fillId="0" borderId="29" xfId="0" applyNumberFormat="1" applyFont="1" applyFill="1" applyBorder="1" applyProtection="1">
      <protection hidden="1"/>
    </xf>
    <xf numFmtId="49" fontId="36" fillId="0" borderId="29" xfId="0" applyNumberFormat="1" applyFont="1" applyFill="1" applyBorder="1" applyProtection="1">
      <protection hidden="1"/>
    </xf>
    <xf numFmtId="49" fontId="35" fillId="0" borderId="29" xfId="0" applyNumberFormat="1" applyFont="1" applyFill="1" applyBorder="1" applyAlignment="1" applyProtection="1">
      <alignment wrapText="1"/>
      <protection hidden="1"/>
    </xf>
    <xf numFmtId="49" fontId="36" fillId="0" borderId="30" xfId="0" applyNumberFormat="1" applyFont="1" applyFill="1" applyBorder="1" applyProtection="1">
      <protection hidden="1"/>
    </xf>
    <xf numFmtId="10" fontId="36" fillId="0" borderId="31" xfId="16" applyNumberFormat="1" applyFont="1" applyFill="1" applyBorder="1" applyAlignment="1" applyProtection="1">
      <alignment horizontal="right"/>
      <protection hidden="1"/>
    </xf>
    <xf numFmtId="49" fontId="39" fillId="0" borderId="29" xfId="0" applyNumberFormat="1" applyFont="1" applyFill="1" applyBorder="1" applyProtection="1">
      <protection hidden="1"/>
    </xf>
    <xf numFmtId="49" fontId="39" fillId="0" borderId="28" xfId="0" applyNumberFormat="1" applyFont="1" applyFill="1" applyBorder="1" applyProtection="1">
      <protection hidden="1"/>
    </xf>
    <xf numFmtId="43" fontId="34" fillId="0" borderId="33" xfId="0" applyNumberFormat="1" applyFont="1" applyFill="1" applyBorder="1" applyAlignment="1" applyProtection="1">
      <alignment horizontal="right" vertical="center"/>
      <protection hidden="1"/>
    </xf>
    <xf numFmtId="49" fontId="37" fillId="11" borderId="32" xfId="0" applyNumberFormat="1" applyFont="1" applyFill="1" applyBorder="1" applyAlignment="1" applyProtection="1">
      <protection hidden="1"/>
    </xf>
    <xf numFmtId="49" fontId="37" fillId="11" borderId="3" xfId="0" applyNumberFormat="1" applyFont="1" applyFill="1" applyBorder="1" applyAlignment="1" applyProtection="1">
      <protection hidden="1"/>
    </xf>
    <xf numFmtId="43" fontId="23" fillId="10" borderId="16" xfId="6" applyFont="1" applyFill="1" applyBorder="1" applyProtection="1">
      <protection hidden="1"/>
    </xf>
    <xf numFmtId="43" fontId="31" fillId="10" borderId="17" xfId="6" applyFont="1" applyFill="1" applyBorder="1" applyAlignment="1" applyProtection="1">
      <alignment vertical="center"/>
      <protection hidden="1"/>
    </xf>
    <xf numFmtId="43" fontId="23" fillId="0" borderId="7" xfId="6" applyFont="1" applyBorder="1" applyProtection="1">
      <protection hidden="1"/>
    </xf>
    <xf numFmtId="43" fontId="23" fillId="0" borderId="0" xfId="6" applyFont="1" applyBorder="1" applyProtection="1">
      <protection hidden="1"/>
    </xf>
    <xf numFmtId="43" fontId="23" fillId="0" borderId="8" xfId="6" applyFont="1" applyBorder="1" applyProtection="1">
      <protection hidden="1"/>
    </xf>
    <xf numFmtId="43" fontId="23" fillId="0" borderId="5" xfId="6" applyFont="1" applyBorder="1" applyProtection="1">
      <protection hidden="1"/>
    </xf>
    <xf numFmtId="43" fontId="28" fillId="10" borderId="9" xfId="6" applyFont="1" applyFill="1" applyBorder="1" applyAlignment="1" applyProtection="1">
      <protection hidden="1"/>
    </xf>
    <xf numFmtId="43" fontId="23" fillId="10" borderId="13" xfId="6" applyFont="1" applyFill="1" applyBorder="1" applyAlignment="1" applyProtection="1">
      <protection hidden="1"/>
    </xf>
    <xf numFmtId="43" fontId="23" fillId="10" borderId="19" xfId="6" applyFont="1" applyFill="1" applyBorder="1" applyProtection="1">
      <protection hidden="1"/>
    </xf>
    <xf numFmtId="43" fontId="0" fillId="0" borderId="0" xfId="6" applyFont="1" applyBorder="1" applyProtection="1">
      <protection hidden="1"/>
    </xf>
    <xf numFmtId="43" fontId="0" fillId="0" borderId="5" xfId="6" applyFont="1" applyBorder="1" applyProtection="1">
      <protection hidden="1"/>
    </xf>
    <xf numFmtId="43" fontId="23" fillId="0" borderId="0" xfId="6" applyFont="1" applyBorder="1"/>
    <xf numFmtId="43" fontId="31" fillId="9" borderId="17" xfId="6" applyFont="1" applyFill="1" applyBorder="1" applyAlignment="1" applyProtection="1">
      <alignment vertical="center"/>
      <protection locked="0"/>
    </xf>
    <xf numFmtId="43" fontId="23" fillId="0" borderId="5" xfId="0" applyNumberFormat="1" applyFont="1" applyBorder="1" applyProtection="1">
      <protection hidden="1"/>
    </xf>
    <xf numFmtId="0" fontId="28" fillId="10" borderId="6" xfId="0" applyFont="1" applyFill="1" applyBorder="1" applyAlignment="1" applyProtection="1">
      <alignment horizontal="center"/>
      <protection hidden="1"/>
    </xf>
    <xf numFmtId="0" fontId="0" fillId="0" borderId="0" xfId="0" applyBorder="1"/>
    <xf numFmtId="43" fontId="29" fillId="10" borderId="15" xfId="6" applyFont="1" applyFill="1" applyBorder="1" applyAlignment="1" applyProtection="1">
      <alignment horizontal="center"/>
      <protection hidden="1"/>
    </xf>
    <xf numFmtId="49" fontId="42" fillId="0" borderId="29" xfId="0" applyNumberFormat="1" applyFont="1" applyFill="1" applyBorder="1" applyProtection="1">
      <protection hidden="1"/>
    </xf>
    <xf numFmtId="43" fontId="34" fillId="0" borderId="6" xfId="6" applyFont="1" applyFill="1" applyBorder="1" applyAlignment="1" applyProtection="1">
      <alignment horizontal="right"/>
      <protection hidden="1"/>
    </xf>
    <xf numFmtId="0" fontId="0" fillId="9" borderId="0" xfId="0" applyFill="1"/>
    <xf numFmtId="43" fontId="0" fillId="9" borderId="0" xfId="0" applyNumberFormat="1" applyFill="1"/>
    <xf numFmtId="10" fontId="36" fillId="9" borderId="4" xfId="16" applyNumberFormat="1" applyFont="1" applyFill="1" applyBorder="1" applyAlignment="1" applyProtection="1">
      <alignment horizontal="center"/>
      <protection hidden="1"/>
    </xf>
    <xf numFmtId="10" fontId="36" fillId="9" borderId="0" xfId="16" applyNumberFormat="1" applyFont="1" applyFill="1" applyBorder="1" applyAlignment="1" applyProtection="1">
      <alignment horizontal="center"/>
      <protection hidden="1"/>
    </xf>
    <xf numFmtId="10" fontId="36" fillId="9" borderId="5" xfId="16" applyNumberFormat="1" applyFont="1" applyFill="1" applyBorder="1" applyAlignment="1" applyProtection="1">
      <alignment horizontal="center"/>
      <protection hidden="1"/>
    </xf>
    <xf numFmtId="49" fontId="36" fillId="9" borderId="0" xfId="0" applyNumberFormat="1" applyFont="1" applyFill="1" applyBorder="1" applyProtection="1"/>
    <xf numFmtId="10" fontId="36" fillId="9" borderId="0" xfId="16" applyNumberFormat="1" applyFont="1" applyFill="1" applyBorder="1" applyAlignment="1" applyProtection="1">
      <alignment horizontal="right"/>
      <protection hidden="1"/>
    </xf>
    <xf numFmtId="10" fontId="36" fillId="9" borderId="0" xfId="0" applyNumberFormat="1" applyFont="1" applyFill="1" applyBorder="1" applyAlignment="1">
      <alignment horizontal="right"/>
    </xf>
    <xf numFmtId="0" fontId="0" fillId="9" borderId="0" xfId="0" applyFill="1" applyAlignment="1">
      <alignment wrapText="1"/>
    </xf>
    <xf numFmtId="0" fontId="23" fillId="9" borderId="0" xfId="0" applyFont="1" applyFill="1"/>
    <xf numFmtId="0" fontId="25" fillId="9" borderId="0" xfId="0" applyFont="1" applyFill="1"/>
    <xf numFmtId="0" fontId="0" fillId="9" borderId="6" xfId="0" applyFill="1" applyBorder="1"/>
    <xf numFmtId="43" fontId="24" fillId="9" borderId="0" xfId="0" applyNumberFormat="1" applyFont="1" applyFill="1"/>
    <xf numFmtId="49" fontId="32" fillId="9" borderId="4" xfId="0" applyNumberFormat="1" applyFont="1" applyFill="1" applyBorder="1" applyProtection="1"/>
    <xf numFmtId="49" fontId="23" fillId="9" borderId="0" xfId="0" applyNumberFormat="1" applyFont="1" applyFill="1" applyBorder="1" applyProtection="1"/>
    <xf numFmtId="10" fontId="31" fillId="9" borderId="0" xfId="16" applyNumberFormat="1" applyFont="1" applyFill="1" applyBorder="1" applyAlignment="1" applyProtection="1">
      <alignment horizontal="right"/>
      <protection hidden="1"/>
    </xf>
    <xf numFmtId="49" fontId="23" fillId="9" borderId="4" xfId="0" applyNumberFormat="1" applyFont="1" applyFill="1" applyBorder="1" applyProtection="1"/>
    <xf numFmtId="0" fontId="29" fillId="9" borderId="40" xfId="0" applyFont="1" applyFill="1" applyBorder="1" applyAlignment="1" applyProtection="1">
      <alignment wrapText="1"/>
      <protection locked="0"/>
    </xf>
    <xf numFmtId="0" fontId="28" fillId="0" borderId="5" xfId="0" applyFont="1" applyBorder="1" applyProtection="1">
      <protection hidden="1"/>
    </xf>
    <xf numFmtId="0" fontId="28" fillId="0" borderId="4" xfId="0" applyFont="1" applyBorder="1" applyAlignment="1" applyProtection="1">
      <alignment horizontal="right"/>
      <protection hidden="1"/>
    </xf>
    <xf numFmtId="43" fontId="34" fillId="0" borderId="6" xfId="6" applyFont="1" applyFill="1" applyBorder="1" applyAlignment="1" applyProtection="1">
      <alignment horizontal="right" vertical="center"/>
      <protection hidden="1"/>
    </xf>
    <xf numFmtId="0" fontId="44" fillId="12" borderId="34" xfId="0" applyFont="1" applyFill="1" applyBorder="1" applyProtection="1">
      <protection hidden="1"/>
    </xf>
    <xf numFmtId="0" fontId="44" fillId="12" borderId="35" xfId="0" applyFont="1" applyFill="1" applyBorder="1" applyProtection="1">
      <protection hidden="1"/>
    </xf>
    <xf numFmtId="0" fontId="35" fillId="12" borderId="29" xfId="0" applyFont="1" applyFill="1" applyBorder="1" applyProtection="1">
      <protection hidden="1"/>
    </xf>
    <xf numFmtId="0" fontId="35" fillId="12" borderId="29" xfId="0" applyFont="1" applyFill="1" applyBorder="1" applyAlignment="1" applyProtection="1">
      <alignment wrapText="1"/>
      <protection hidden="1"/>
    </xf>
    <xf numFmtId="0" fontId="44" fillId="12" borderId="29" xfId="0" applyFont="1" applyFill="1" applyBorder="1" applyProtection="1">
      <protection hidden="1"/>
    </xf>
    <xf numFmtId="0" fontId="44" fillId="12" borderId="6" xfId="0" applyFont="1" applyFill="1" applyBorder="1" applyProtection="1">
      <protection hidden="1"/>
    </xf>
    <xf numFmtId="43" fontId="36" fillId="10" borderId="6" xfId="6" applyFont="1" applyFill="1" applyBorder="1" applyProtection="1">
      <protection hidden="1"/>
    </xf>
    <xf numFmtId="0" fontId="45" fillId="12" borderId="29" xfId="0" applyFont="1" applyFill="1" applyBorder="1" applyProtection="1">
      <protection hidden="1"/>
    </xf>
    <xf numFmtId="0" fontId="44" fillId="12" borderId="6" xfId="0" applyFont="1" applyFill="1" applyBorder="1" applyAlignment="1" applyProtection="1">
      <alignment wrapText="1"/>
      <protection hidden="1"/>
    </xf>
    <xf numFmtId="0" fontId="44" fillId="12" borderId="17" xfId="0" applyFont="1" applyFill="1" applyBorder="1" applyAlignment="1" applyProtection="1">
      <alignment wrapText="1"/>
      <protection hidden="1"/>
    </xf>
    <xf numFmtId="0" fontId="44" fillId="12" borderId="29" xfId="0" applyFont="1" applyFill="1" applyBorder="1" applyAlignment="1" applyProtection="1">
      <alignment wrapText="1"/>
      <protection hidden="1"/>
    </xf>
    <xf numFmtId="0" fontId="44" fillId="12" borderId="30" xfId="0" applyFont="1" applyFill="1" applyBorder="1" applyProtection="1">
      <protection hidden="1"/>
    </xf>
    <xf numFmtId="43" fontId="35" fillId="9" borderId="6" xfId="6" applyFont="1" applyFill="1" applyBorder="1" applyProtection="1">
      <protection locked="0"/>
    </xf>
    <xf numFmtId="43" fontId="35" fillId="9" borderId="17" xfId="6" applyFont="1" applyFill="1" applyBorder="1" applyProtection="1">
      <protection locked="0"/>
    </xf>
    <xf numFmtId="0" fontId="0" fillId="9" borderId="0" xfId="0" applyFill="1" applyProtection="1">
      <protection hidden="1"/>
    </xf>
    <xf numFmtId="0" fontId="23" fillId="9" borderId="0" xfId="0" applyFont="1" applyFill="1" applyProtection="1">
      <protection hidden="1"/>
    </xf>
    <xf numFmtId="0" fontId="25" fillId="9" borderId="0" xfId="0" applyFont="1" applyFill="1" applyProtection="1">
      <protection hidden="1"/>
    </xf>
    <xf numFmtId="0" fontId="29" fillId="9" borderId="40" xfId="0" applyFont="1" applyFill="1" applyBorder="1" applyAlignment="1" applyProtection="1">
      <alignment wrapText="1"/>
      <protection hidden="1"/>
    </xf>
    <xf numFmtId="43" fontId="35" fillId="10" borderId="17" xfId="6" applyFont="1" applyFill="1" applyBorder="1" applyProtection="1">
      <protection hidden="1"/>
    </xf>
    <xf numFmtId="43" fontId="36" fillId="10" borderId="17" xfId="6" applyFont="1" applyFill="1" applyBorder="1" applyProtection="1">
      <protection hidden="1"/>
    </xf>
    <xf numFmtId="49" fontId="37" fillId="10" borderId="21" xfId="0" applyNumberFormat="1" applyFont="1" applyFill="1" applyBorder="1" applyAlignment="1" applyProtection="1">
      <alignment horizontal="right" vertical="top" wrapText="1"/>
      <protection hidden="1"/>
    </xf>
    <xf numFmtId="49" fontId="37" fillId="10" borderId="22" xfId="0" applyNumberFormat="1" applyFont="1" applyFill="1" applyBorder="1" applyAlignment="1" applyProtection="1">
      <alignment horizontal="right" vertical="top" wrapText="1"/>
      <protection hidden="1"/>
    </xf>
    <xf numFmtId="49" fontId="37" fillId="10" borderId="4" xfId="0" applyNumberFormat="1" applyFont="1" applyFill="1" applyBorder="1" applyAlignment="1" applyProtection="1">
      <alignment horizontal="right" vertical="top" wrapText="1"/>
      <protection hidden="1"/>
    </xf>
    <xf numFmtId="49" fontId="37" fillId="10" borderId="0" xfId="0" applyNumberFormat="1" applyFont="1" applyFill="1" applyBorder="1" applyAlignment="1" applyProtection="1">
      <alignment horizontal="right" vertical="top" wrapText="1"/>
      <protection hidden="1"/>
    </xf>
    <xf numFmtId="49" fontId="37" fillId="10" borderId="11" xfId="0" applyNumberFormat="1" applyFont="1" applyFill="1" applyBorder="1" applyAlignment="1" applyProtection="1">
      <alignment horizontal="right" vertical="top" wrapText="1"/>
      <protection hidden="1"/>
    </xf>
    <xf numFmtId="49" fontId="37" fillId="10" borderId="10" xfId="0" applyNumberFormat="1" applyFont="1" applyFill="1" applyBorder="1" applyAlignment="1" applyProtection="1">
      <alignment horizontal="right" vertical="top" wrapText="1"/>
      <protection hidden="1"/>
    </xf>
    <xf numFmtId="0" fontId="37" fillId="10" borderId="37" xfId="0" applyNumberFormat="1" applyFont="1" applyFill="1" applyBorder="1" applyAlignment="1" applyProtection="1">
      <alignment horizontal="center" vertical="center" wrapText="1"/>
      <protection hidden="1"/>
    </xf>
    <xf numFmtId="0" fontId="37" fillId="10" borderId="38" xfId="0" applyNumberFormat="1" applyFont="1" applyFill="1" applyBorder="1" applyAlignment="1" applyProtection="1">
      <alignment horizontal="center" vertical="center" wrapText="1"/>
      <protection hidden="1"/>
    </xf>
    <xf numFmtId="0" fontId="37" fillId="10" borderId="39" xfId="0" applyNumberFormat="1" applyFont="1" applyFill="1" applyBorder="1" applyAlignment="1" applyProtection="1">
      <alignment horizontal="center" vertical="center" wrapText="1"/>
      <protection hidden="1"/>
    </xf>
    <xf numFmtId="0" fontId="35" fillId="0" borderId="30" xfId="0" applyFont="1" applyBorder="1" applyAlignment="1">
      <alignment horizontal="left" wrapText="1"/>
    </xf>
    <xf numFmtId="0" fontId="35" fillId="0" borderId="31" xfId="0" applyFont="1" applyBorder="1" applyAlignment="1">
      <alignment horizontal="left" wrapText="1"/>
    </xf>
    <xf numFmtId="0" fontId="35" fillId="0" borderId="18" xfId="0" applyFont="1" applyBorder="1" applyAlignment="1">
      <alignment horizontal="left" wrapText="1"/>
    </xf>
    <xf numFmtId="10" fontId="43" fillId="9" borderId="1" xfId="16" applyNumberFormat="1" applyFont="1" applyFill="1" applyBorder="1" applyAlignment="1" applyProtection="1">
      <alignment horizontal="center"/>
      <protection hidden="1"/>
    </xf>
    <xf numFmtId="10" fontId="43" fillId="9" borderId="2" xfId="16" applyNumberFormat="1" applyFont="1" applyFill="1" applyBorder="1" applyAlignment="1" applyProtection="1">
      <alignment horizontal="center"/>
      <protection hidden="1"/>
    </xf>
    <xf numFmtId="10" fontId="43" fillId="9" borderId="3" xfId="16" applyNumberFormat="1" applyFont="1" applyFill="1" applyBorder="1" applyAlignment="1" applyProtection="1">
      <alignment horizontal="center"/>
      <protection hidden="1"/>
    </xf>
    <xf numFmtId="49" fontId="36" fillId="9" borderId="25" xfId="0" applyNumberFormat="1" applyFont="1" applyFill="1" applyBorder="1" applyAlignment="1" applyProtection="1">
      <alignment horizontal="center" vertical="center"/>
    </xf>
    <xf numFmtId="49" fontId="36" fillId="9" borderId="26" xfId="0" applyNumberFormat="1" applyFont="1" applyFill="1" applyBorder="1" applyAlignment="1" applyProtection="1">
      <alignment horizontal="center" vertical="center"/>
    </xf>
    <xf numFmtId="49" fontId="36" fillId="9" borderId="27" xfId="0" applyNumberFormat="1" applyFont="1" applyFill="1" applyBorder="1" applyAlignment="1" applyProtection="1">
      <alignment horizontal="center" vertical="center"/>
    </xf>
    <xf numFmtId="0" fontId="0" fillId="9" borderId="21" xfId="0" applyFill="1" applyBorder="1" applyAlignment="1">
      <alignment horizontal="center" vertical="center" wrapText="1"/>
    </xf>
    <xf numFmtId="0" fontId="0" fillId="9" borderId="22" xfId="0" applyFill="1" applyBorder="1" applyAlignment="1">
      <alignment horizontal="center" vertical="center" wrapText="1"/>
    </xf>
    <xf numFmtId="0" fontId="0" fillId="9" borderId="23" xfId="0" applyFill="1" applyBorder="1" applyAlignment="1">
      <alignment horizontal="center" vertical="center" wrapText="1"/>
    </xf>
    <xf numFmtId="0" fontId="0" fillId="9" borderId="4" xfId="0" applyFill="1" applyBorder="1" applyAlignment="1">
      <alignment horizontal="center" vertical="center" wrapText="1"/>
    </xf>
    <xf numFmtId="0" fontId="0" fillId="9" borderId="0" xfId="0" applyFill="1" applyBorder="1" applyAlignment="1">
      <alignment horizontal="center" vertical="center" wrapText="1"/>
    </xf>
    <xf numFmtId="0" fontId="0" fillId="9" borderId="5" xfId="0" applyFill="1" applyBorder="1" applyAlignment="1">
      <alignment horizontal="center" vertical="center" wrapText="1"/>
    </xf>
    <xf numFmtId="0" fontId="0" fillId="9" borderId="11" xfId="0" applyFill="1" applyBorder="1" applyAlignment="1">
      <alignment horizontal="center" vertical="center" wrapText="1"/>
    </xf>
    <xf numFmtId="0" fontId="0" fillId="9" borderId="10" xfId="0" applyFill="1" applyBorder="1" applyAlignment="1">
      <alignment horizontal="center" vertical="center" wrapText="1"/>
    </xf>
    <xf numFmtId="0" fontId="0" fillId="9" borderId="24" xfId="0" applyFill="1" applyBorder="1" applyAlignment="1">
      <alignment horizontal="center" vertical="center" wrapText="1"/>
    </xf>
    <xf numFmtId="49" fontId="38" fillId="10" borderId="21" xfId="0" applyNumberFormat="1" applyFont="1" applyFill="1" applyBorder="1" applyAlignment="1" applyProtection="1">
      <alignment horizontal="center" vertical="top" wrapText="1"/>
      <protection hidden="1"/>
    </xf>
    <xf numFmtId="49" fontId="38" fillId="10" borderId="22" xfId="0" applyNumberFormat="1" applyFont="1" applyFill="1" applyBorder="1" applyAlignment="1" applyProtection="1">
      <alignment horizontal="center" vertical="top" wrapText="1"/>
      <protection hidden="1"/>
    </xf>
    <xf numFmtId="49" fontId="38" fillId="10" borderId="23" xfId="0" applyNumberFormat="1" applyFont="1" applyFill="1" applyBorder="1" applyAlignment="1" applyProtection="1">
      <alignment horizontal="center" vertical="top" wrapText="1"/>
      <protection hidden="1"/>
    </xf>
    <xf numFmtId="0" fontId="35" fillId="0" borderId="34" xfId="0" applyFont="1" applyBorder="1" applyAlignment="1">
      <alignment horizontal="left" wrapText="1"/>
    </xf>
    <xf numFmtId="0" fontId="35" fillId="0" borderId="35" xfId="0" applyFont="1" applyBorder="1" applyAlignment="1">
      <alignment horizontal="left" wrapText="1"/>
    </xf>
    <xf numFmtId="0" fontId="35" fillId="0" borderId="36" xfId="0" applyFont="1" applyBorder="1" applyAlignment="1">
      <alignment horizontal="left" wrapText="1"/>
    </xf>
    <xf numFmtId="0" fontId="35" fillId="0" borderId="29" xfId="0" applyFont="1" applyBorder="1" applyAlignment="1">
      <alignment horizontal="left" wrapText="1"/>
    </xf>
    <xf numFmtId="0" fontId="35" fillId="0" borderId="6" xfId="0" applyFont="1" applyBorder="1" applyAlignment="1">
      <alignment horizontal="left" wrapText="1"/>
    </xf>
    <xf numFmtId="0" fontId="35" fillId="0" borderId="17" xfId="0" applyFont="1" applyBorder="1" applyAlignment="1">
      <alignment horizontal="left" wrapText="1"/>
    </xf>
    <xf numFmtId="0" fontId="35" fillId="9" borderId="29" xfId="0" applyFont="1" applyFill="1" applyBorder="1" applyAlignment="1">
      <alignment horizontal="left" wrapText="1"/>
    </xf>
    <xf numFmtId="0" fontId="35" fillId="9" borderId="6" xfId="0" applyFont="1" applyFill="1" applyBorder="1" applyAlignment="1">
      <alignment horizontal="left" wrapText="1"/>
    </xf>
    <xf numFmtId="0" fontId="35" fillId="9" borderId="17" xfId="0" applyFont="1" applyFill="1" applyBorder="1" applyAlignment="1">
      <alignment horizontal="left" wrapText="1"/>
    </xf>
    <xf numFmtId="0" fontId="35" fillId="12" borderId="29" xfId="0" applyFont="1" applyFill="1" applyBorder="1" applyAlignment="1" applyProtection="1">
      <alignment horizontal="left" wrapText="1"/>
      <protection hidden="1"/>
    </xf>
    <xf numFmtId="0" fontId="35" fillId="12" borderId="6" xfId="0" applyFont="1" applyFill="1" applyBorder="1" applyAlignment="1" applyProtection="1">
      <alignment horizontal="left" wrapText="1"/>
      <protection hidden="1"/>
    </xf>
    <xf numFmtId="0" fontId="44" fillId="12" borderId="29" xfId="0" applyFont="1" applyFill="1" applyBorder="1" applyAlignment="1" applyProtection="1">
      <alignment horizontal="left"/>
      <protection hidden="1"/>
    </xf>
    <xf numFmtId="0" fontId="44" fillId="12" borderId="6" xfId="0" applyFont="1" applyFill="1" applyBorder="1" applyAlignment="1" applyProtection="1">
      <alignment horizontal="left"/>
      <protection hidden="1"/>
    </xf>
    <xf numFmtId="0" fontId="35" fillId="12" borderId="6" xfId="0" applyFont="1" applyFill="1" applyBorder="1" applyAlignment="1" applyProtection="1">
      <alignment horizontal="center"/>
      <protection hidden="1"/>
    </xf>
    <xf numFmtId="0" fontId="35" fillId="12" borderId="17" xfId="0" applyFont="1" applyFill="1" applyBorder="1" applyAlignment="1" applyProtection="1">
      <alignment horizontal="center"/>
      <protection hidden="1"/>
    </xf>
    <xf numFmtId="43" fontId="36" fillId="10" borderId="6" xfId="6" applyFont="1" applyFill="1" applyBorder="1" applyAlignment="1" applyProtection="1">
      <alignment horizontal="center"/>
      <protection hidden="1"/>
    </xf>
    <xf numFmtId="43" fontId="36" fillId="10" borderId="17" xfId="6" applyFont="1" applyFill="1" applyBorder="1" applyAlignment="1" applyProtection="1">
      <alignment horizontal="center"/>
      <protection hidden="1"/>
    </xf>
    <xf numFmtId="0" fontId="44" fillId="12" borderId="6" xfId="0" applyFont="1" applyFill="1" applyBorder="1" applyAlignment="1" applyProtection="1">
      <alignment horizontal="center"/>
      <protection hidden="1"/>
    </xf>
    <xf numFmtId="0" fontId="44" fillId="12" borderId="17" xfId="0" applyFont="1" applyFill="1" applyBorder="1" applyAlignment="1" applyProtection="1">
      <alignment horizontal="center"/>
      <protection hidden="1"/>
    </xf>
    <xf numFmtId="43" fontId="35" fillId="10" borderId="6" xfId="6" applyFont="1" applyFill="1" applyBorder="1" applyAlignment="1" applyProtection="1">
      <alignment horizontal="center"/>
      <protection hidden="1"/>
    </xf>
    <xf numFmtId="43" fontId="35" fillId="10" borderId="17" xfId="6" applyFont="1" applyFill="1" applyBorder="1" applyAlignment="1" applyProtection="1">
      <alignment horizontal="center"/>
      <protection hidden="1"/>
    </xf>
    <xf numFmtId="49" fontId="38" fillId="10" borderId="1" xfId="0" applyNumberFormat="1" applyFont="1" applyFill="1" applyBorder="1" applyAlignment="1" applyProtection="1">
      <alignment horizontal="center"/>
    </xf>
    <xf numFmtId="49" fontId="38" fillId="10" borderId="2" xfId="0" applyNumberFormat="1" applyFont="1" applyFill="1" applyBorder="1" applyAlignment="1" applyProtection="1">
      <alignment horizontal="center"/>
    </xf>
    <xf numFmtId="49" fontId="38" fillId="10" borderId="3" xfId="0" applyNumberFormat="1" applyFont="1" applyFill="1" applyBorder="1" applyAlignment="1" applyProtection="1">
      <alignment horizontal="center"/>
    </xf>
    <xf numFmtId="0" fontId="29" fillId="9" borderId="29" xfId="0" applyFont="1" applyFill="1" applyBorder="1" applyAlignment="1" applyProtection="1">
      <alignment horizontal="center" wrapText="1"/>
      <protection locked="0"/>
    </xf>
    <xf numFmtId="0" fontId="29" fillId="9" borderId="6" xfId="0" applyFont="1" applyFill="1" applyBorder="1" applyAlignment="1" applyProtection="1">
      <alignment horizontal="center" wrapText="1"/>
      <protection locked="0"/>
    </xf>
    <xf numFmtId="0" fontId="44" fillId="12" borderId="35" xfId="0" applyFont="1" applyFill="1" applyBorder="1" applyAlignment="1" applyProtection="1">
      <alignment horizontal="center"/>
      <protection hidden="1"/>
    </xf>
    <xf numFmtId="0" fontId="44" fillId="12" borderId="36" xfId="0" applyFont="1" applyFill="1" applyBorder="1" applyAlignment="1" applyProtection="1">
      <alignment horizontal="center"/>
      <protection hidden="1"/>
    </xf>
    <xf numFmtId="0" fontId="44" fillId="12" borderId="17" xfId="0" applyFont="1" applyFill="1" applyBorder="1" applyAlignment="1" applyProtection="1">
      <alignment horizontal="left"/>
      <protection hidden="1"/>
    </xf>
    <xf numFmtId="43" fontId="35" fillId="9" borderId="6" xfId="6" applyFont="1" applyFill="1" applyBorder="1" applyAlignment="1" applyProtection="1">
      <alignment horizontal="center"/>
      <protection locked="0"/>
    </xf>
    <xf numFmtId="43" fontId="35" fillId="9" borderId="17" xfId="6" applyFont="1" applyFill="1" applyBorder="1" applyAlignment="1" applyProtection="1">
      <alignment horizontal="center"/>
      <protection locked="0"/>
    </xf>
    <xf numFmtId="0" fontId="44" fillId="12" borderId="29" xfId="0" applyFont="1" applyFill="1" applyBorder="1" applyAlignment="1" applyProtection="1">
      <alignment horizontal="left" wrapText="1"/>
      <protection hidden="1"/>
    </xf>
    <xf numFmtId="0" fontId="44" fillId="12" borderId="6" xfId="0" applyFont="1" applyFill="1" applyBorder="1" applyAlignment="1" applyProtection="1">
      <alignment horizontal="left" wrapText="1"/>
      <protection hidden="1"/>
    </xf>
    <xf numFmtId="43" fontId="36" fillId="9" borderId="31" xfId="6" applyFont="1" applyFill="1" applyBorder="1" applyAlignment="1" applyProtection="1">
      <alignment horizontal="center"/>
      <protection locked="0"/>
    </xf>
    <xf numFmtId="43" fontId="36" fillId="9" borderId="18" xfId="6" applyFont="1" applyFill="1" applyBorder="1" applyAlignment="1" applyProtection="1">
      <alignment horizontal="center"/>
      <protection locked="0"/>
    </xf>
    <xf numFmtId="43" fontId="35" fillId="9" borderId="41" xfId="6" applyFont="1" applyFill="1" applyBorder="1" applyAlignment="1" applyProtection="1">
      <alignment horizontal="center"/>
      <protection locked="0"/>
    </xf>
    <xf numFmtId="43" fontId="35" fillId="9" borderId="40" xfId="6" applyFont="1" applyFill="1" applyBorder="1" applyAlignment="1" applyProtection="1">
      <alignment horizontal="center"/>
      <protection locked="0"/>
    </xf>
    <xf numFmtId="49" fontId="36" fillId="9" borderId="1" xfId="0" applyNumberFormat="1" applyFont="1" applyFill="1" applyBorder="1" applyAlignment="1" applyProtection="1">
      <alignment horizontal="center" vertical="center"/>
    </xf>
    <xf numFmtId="49" fontId="36" fillId="9" borderId="2" xfId="0" applyNumberFormat="1" applyFont="1" applyFill="1" applyBorder="1" applyAlignment="1" applyProtection="1">
      <alignment horizontal="center" vertical="center"/>
    </xf>
    <xf numFmtId="49" fontId="36" fillId="9" borderId="3" xfId="0" applyNumberFormat="1" applyFont="1" applyFill="1" applyBorder="1" applyAlignment="1" applyProtection="1">
      <alignment horizontal="center" vertical="center"/>
    </xf>
    <xf numFmtId="43" fontId="36" fillId="9" borderId="6" xfId="6" applyFont="1" applyFill="1" applyBorder="1" applyAlignment="1" applyProtection="1">
      <alignment horizontal="center"/>
      <protection locked="0"/>
    </xf>
    <xf numFmtId="43" fontId="36" fillId="9" borderId="17" xfId="6" applyFont="1" applyFill="1" applyBorder="1" applyAlignment="1" applyProtection="1">
      <alignment horizontal="center"/>
      <protection locked="0"/>
    </xf>
    <xf numFmtId="0" fontId="0" fillId="9" borderId="6" xfId="0" applyFill="1" applyBorder="1" applyAlignment="1">
      <alignment horizontal="center" vertical="center" wrapText="1"/>
    </xf>
    <xf numFmtId="49" fontId="37" fillId="10" borderId="21" xfId="0" applyNumberFormat="1" applyFont="1" applyFill="1" applyBorder="1" applyAlignment="1" applyProtection="1">
      <alignment horizontal="center" vertical="center" wrapText="1"/>
      <protection hidden="1"/>
    </xf>
    <xf numFmtId="0" fontId="37" fillId="10" borderId="23" xfId="0" applyNumberFormat="1" applyFont="1" applyFill="1" applyBorder="1" applyAlignment="1" applyProtection="1">
      <alignment horizontal="center" vertical="center" wrapText="1"/>
      <protection hidden="1"/>
    </xf>
    <xf numFmtId="0" fontId="37" fillId="10" borderId="4" xfId="0" applyNumberFormat="1" applyFont="1" applyFill="1" applyBorder="1" applyAlignment="1" applyProtection="1">
      <alignment horizontal="center" vertical="center" wrapText="1"/>
      <protection hidden="1"/>
    </xf>
    <xf numFmtId="0" fontId="37" fillId="10" borderId="5" xfId="0" applyNumberFormat="1" applyFont="1" applyFill="1" applyBorder="1" applyAlignment="1" applyProtection="1">
      <alignment horizontal="center" vertical="center" wrapText="1"/>
      <protection hidden="1"/>
    </xf>
    <xf numFmtId="0" fontId="37" fillId="10" borderId="11" xfId="0" applyNumberFormat="1" applyFont="1" applyFill="1" applyBorder="1" applyAlignment="1" applyProtection="1">
      <alignment horizontal="center" vertical="center" wrapText="1"/>
      <protection hidden="1"/>
    </xf>
    <xf numFmtId="0" fontId="37" fillId="10" borderId="24" xfId="0" applyNumberFormat="1" applyFont="1" applyFill="1" applyBorder="1" applyAlignment="1" applyProtection="1">
      <alignment horizontal="center" vertical="center" wrapText="1"/>
      <protection hidden="1"/>
    </xf>
    <xf numFmtId="10" fontId="36" fillId="10" borderId="1" xfId="16" applyNumberFormat="1" applyFont="1" applyFill="1" applyBorder="1" applyAlignment="1" applyProtection="1">
      <alignment horizontal="center"/>
      <protection hidden="1"/>
    </xf>
    <xf numFmtId="10" fontId="36" fillId="10" borderId="2" xfId="16" applyNumberFormat="1" applyFont="1" applyFill="1" applyBorder="1" applyAlignment="1" applyProtection="1">
      <alignment horizontal="center"/>
      <protection hidden="1"/>
    </xf>
    <xf numFmtId="10" fontId="36" fillId="10" borderId="3" xfId="16" applyNumberFormat="1" applyFont="1" applyFill="1" applyBorder="1" applyAlignment="1" applyProtection="1">
      <alignment horizontal="center"/>
      <protection hidden="1"/>
    </xf>
  </cellXfs>
  <cellStyles count="20">
    <cellStyle name="Accent" xfId="1"/>
    <cellStyle name="Accent 1" xfId="2"/>
    <cellStyle name="Accent 2" xfId="3"/>
    <cellStyle name="Accent 3" xfId="4"/>
    <cellStyle name="Bad" xfId="5" builtinId="27" customBuiltin="1"/>
    <cellStyle name="Comma" xfId="6" builtinId="3"/>
    <cellStyle name="Error" xfId="7"/>
    <cellStyle name="Footnote" xfId="8"/>
    <cellStyle name="Good" xfId="9" builtinId="26" customBuiltin="1"/>
    <cellStyle name="Heading" xfId="10"/>
    <cellStyle name="Heading 1" xfId="11" builtinId="16" customBuiltin="1"/>
    <cellStyle name="Heading 2" xfId="12" builtinId="17" customBuiltin="1"/>
    <cellStyle name="Hyperlink" xfId="13" builtinId="8"/>
    <cellStyle name="Neutral" xfId="14" builtinId="28" customBuiltin="1"/>
    <cellStyle name="Normal" xfId="0" builtinId="0" customBuiltin="1"/>
    <cellStyle name="Note" xfId="15" builtinId="10" customBuiltin="1"/>
    <cellStyle name="Percent" xfId="16" builtinId="5"/>
    <cellStyle name="Status" xfId="17"/>
    <cellStyle name="Text" xfId="18"/>
    <cellStyle name="Warning" xfId="19"/>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taxninja.in/"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taxninja.in/"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taxninja.in/"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taxninja.in/"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19049</xdr:colOff>
      <xdr:row>0</xdr:row>
      <xdr:rowOff>9525</xdr:rowOff>
    </xdr:from>
    <xdr:to>
      <xdr:col>0</xdr:col>
      <xdr:colOff>3479948</xdr:colOff>
      <xdr:row>2</xdr:row>
      <xdr:rowOff>533401</xdr:rowOff>
    </xdr:to>
    <xdr:pic>
      <xdr:nvPicPr>
        <xdr:cNvPr id="3" name="Picture 2">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9049" y="9525"/>
          <a:ext cx="3460899" cy="88582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47626</xdr:colOff>
      <xdr:row>2</xdr:row>
      <xdr:rowOff>114300</xdr:rowOff>
    </xdr:from>
    <xdr:to>
      <xdr:col>0</xdr:col>
      <xdr:colOff>2314576</xdr:colOff>
      <xdr:row>5</xdr:row>
      <xdr:rowOff>75406</xdr:rowOff>
    </xdr:to>
    <xdr:pic>
      <xdr:nvPicPr>
        <xdr:cNvPr id="4" name="Picture 3">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7626" y="704850"/>
          <a:ext cx="2266950" cy="58023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0</xdr:col>
      <xdr:colOff>2266951</xdr:colOff>
      <xdr:row>1</xdr:row>
      <xdr:rowOff>284956</xdr:rowOff>
    </xdr:to>
    <xdr:pic>
      <xdr:nvPicPr>
        <xdr:cNvPr id="2" name="Picture 1">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 y="0"/>
          <a:ext cx="2266950" cy="58023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0</xdr:col>
      <xdr:colOff>2971801</xdr:colOff>
      <xdr:row>2</xdr:row>
      <xdr:rowOff>246290</xdr:rowOff>
    </xdr:to>
    <xdr:pic>
      <xdr:nvPicPr>
        <xdr:cNvPr id="3" name="Picture 2">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 y="0"/>
          <a:ext cx="2971800" cy="76064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E17"/>
  <sheetViews>
    <sheetView showGridLines="0" tabSelected="1" zoomScaleNormal="100" zoomScaleSheetLayoutView="100" workbookViewId="0">
      <selection sqref="A1:B3"/>
    </sheetView>
  </sheetViews>
  <sheetFormatPr defaultRowHeight="14.25" x14ac:dyDescent="0.2"/>
  <cols>
    <col min="1" max="1" width="75" style="72" customWidth="1"/>
    <col min="2" max="2" width="9" style="72"/>
    <col min="3" max="3" width="42.5" style="72" customWidth="1"/>
    <col min="4" max="16384" width="9" style="72"/>
  </cols>
  <sheetData>
    <row r="1" spans="1:5" ht="14.25" customHeight="1" x14ac:dyDescent="0.2">
      <c r="A1" s="113" t="s">
        <v>83</v>
      </c>
      <c r="B1" s="114"/>
      <c r="C1" s="119" t="s">
        <v>84</v>
      </c>
    </row>
    <row r="2" spans="1:5" ht="14.25" customHeight="1" x14ac:dyDescent="0.2">
      <c r="A2" s="115"/>
      <c r="B2" s="116"/>
      <c r="C2" s="120"/>
    </row>
    <row r="3" spans="1:5" ht="42.75" customHeight="1" thickBot="1" x14ac:dyDescent="0.25">
      <c r="A3" s="117"/>
      <c r="B3" s="118"/>
      <c r="C3" s="121"/>
    </row>
    <row r="4" spans="1:5" ht="23.25" thickBot="1" x14ac:dyDescent="0.25">
      <c r="A4" s="140" t="s">
        <v>82</v>
      </c>
      <c r="B4" s="141"/>
      <c r="C4" s="142"/>
      <c r="E4" s="80"/>
    </row>
    <row r="5" spans="1:5" ht="70.5" customHeight="1" x14ac:dyDescent="0.3">
      <c r="A5" s="143" t="s">
        <v>150</v>
      </c>
      <c r="B5" s="144"/>
      <c r="C5" s="145"/>
    </row>
    <row r="6" spans="1:5" ht="18.75" x14ac:dyDescent="0.3">
      <c r="A6" s="146" t="s">
        <v>80</v>
      </c>
      <c r="B6" s="147"/>
      <c r="C6" s="148"/>
    </row>
    <row r="7" spans="1:5" ht="43.5" customHeight="1" x14ac:dyDescent="0.3">
      <c r="A7" s="149" t="s">
        <v>151</v>
      </c>
      <c r="B7" s="150"/>
      <c r="C7" s="151"/>
    </row>
    <row r="8" spans="1:5" ht="19.5" thickBot="1" x14ac:dyDescent="0.35">
      <c r="A8" s="122" t="s">
        <v>81</v>
      </c>
      <c r="B8" s="123"/>
      <c r="C8" s="124"/>
    </row>
    <row r="10" spans="1:5" ht="15" thickBot="1" x14ac:dyDescent="0.25"/>
    <row r="11" spans="1:5" ht="17.25" thickBot="1" x14ac:dyDescent="0.3">
      <c r="A11" s="125" t="s">
        <v>79</v>
      </c>
      <c r="B11" s="126"/>
      <c r="C11" s="127"/>
    </row>
    <row r="12" spans="1:5" ht="19.5" thickBot="1" x14ac:dyDescent="0.35">
      <c r="A12" s="77"/>
      <c r="B12" s="78"/>
      <c r="C12" s="79"/>
    </row>
    <row r="13" spans="1:5" ht="19.5" thickBot="1" x14ac:dyDescent="0.25">
      <c r="A13" s="128" t="s">
        <v>41</v>
      </c>
      <c r="B13" s="129"/>
      <c r="C13" s="130"/>
    </row>
    <row r="14" spans="1:5" ht="15" thickBot="1" x14ac:dyDescent="0.25"/>
    <row r="15" spans="1:5" x14ac:dyDescent="0.2">
      <c r="A15" s="131" t="s">
        <v>40</v>
      </c>
      <c r="B15" s="132"/>
      <c r="C15" s="133"/>
    </row>
    <row r="16" spans="1:5" x14ac:dyDescent="0.2">
      <c r="A16" s="134"/>
      <c r="B16" s="135"/>
      <c r="C16" s="136"/>
    </row>
    <row r="17" spans="1:3" ht="29.25" customHeight="1" thickBot="1" x14ac:dyDescent="0.25">
      <c r="A17" s="137"/>
      <c r="B17" s="138"/>
      <c r="C17" s="139"/>
    </row>
  </sheetData>
  <sheetProtection algorithmName="SHA-512" hashValue="Qs6PFaGsQqotW/ekrhU3aF7K3fDCgBim/fbPXZ3U4YKg8ZOS4OGkatFN71Gt0xTdxI3Bzogn4tNngJYndxLRjg==" saltValue="BdbIhi7Mev4ONJbDmRy82Q==" spinCount="100000" sheet="1" objects="1" scenarios="1"/>
  <mergeCells count="10">
    <mergeCell ref="A15:C17"/>
    <mergeCell ref="A4:C4"/>
    <mergeCell ref="A5:C5"/>
    <mergeCell ref="A6:C6"/>
    <mergeCell ref="A7:C7"/>
    <mergeCell ref="A1:B3"/>
    <mergeCell ref="C1:C3"/>
    <mergeCell ref="A8:C8"/>
    <mergeCell ref="A11:C11"/>
    <mergeCell ref="A13:C13"/>
  </mergeCells>
  <pageMargins left="0.7" right="0.7" top="0.75" bottom="0.75" header="0.3" footer="0.3"/>
  <pageSetup paperSize="9" scale="95" orientation="landscape"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W67"/>
  <sheetViews>
    <sheetView showGridLines="0" zoomScaleNormal="100" zoomScaleSheetLayoutView="100" workbookViewId="0">
      <selection sqref="A1:D1"/>
    </sheetView>
  </sheetViews>
  <sheetFormatPr defaultRowHeight="14.25" x14ac:dyDescent="0.2"/>
  <cols>
    <col min="1" max="1" width="103" style="107" bestFit="1" customWidth="1"/>
    <col min="2" max="2" width="22.25" style="107" bestFit="1" customWidth="1"/>
    <col min="3" max="3" width="19.5" style="107" bestFit="1" customWidth="1"/>
    <col min="4" max="4" width="17.5" style="107" customWidth="1"/>
    <col min="5" max="5" width="43.375" style="107" customWidth="1"/>
    <col min="6" max="6" width="39" style="107" customWidth="1"/>
    <col min="7" max="7" width="23" style="107" hidden="1" customWidth="1"/>
    <col min="8" max="8" width="23.625" style="107" hidden="1" customWidth="1"/>
    <col min="9" max="9" width="32.5" style="107" hidden="1" customWidth="1"/>
    <col min="10" max="10" width="22.625" style="107" hidden="1" customWidth="1"/>
    <col min="11" max="11" width="36.125" style="107" hidden="1" customWidth="1"/>
    <col min="12" max="12" width="22.125" style="107" hidden="1" customWidth="1"/>
    <col min="13" max="13" width="22.5" style="107" hidden="1" customWidth="1"/>
    <col min="14" max="14" width="31.625" style="107" hidden="1" customWidth="1"/>
    <col min="15" max="15" width="34.875" style="107" hidden="1" customWidth="1"/>
    <col min="16" max="16" width="36" style="107" hidden="1" customWidth="1"/>
    <col min="17" max="17" width="31.375" style="107" hidden="1" customWidth="1"/>
    <col min="18" max="18" width="33.25" style="107" hidden="1" customWidth="1"/>
    <col min="19" max="19" width="25.25" style="107" hidden="1" customWidth="1"/>
    <col min="20" max="20" width="34" style="107" hidden="1" customWidth="1"/>
    <col min="21" max="21" width="41.875" style="107" hidden="1" customWidth="1"/>
    <col min="22" max="22" width="22.75" style="107" hidden="1" customWidth="1"/>
    <col min="23" max="23" width="27.5" style="107" hidden="1" customWidth="1"/>
    <col min="24" max="24" width="29.125" style="107" customWidth="1"/>
    <col min="25" max="25" width="46.375" style="107" customWidth="1"/>
    <col min="26" max="26" width="17.25" style="107" customWidth="1"/>
    <col min="27" max="27" width="45.125" style="107" customWidth="1"/>
    <col min="28" max="28" width="30.875" style="107" customWidth="1"/>
    <col min="29" max="16384" width="9" style="107"/>
  </cols>
  <sheetData>
    <row r="1" spans="1:15" s="108" customFormat="1" ht="23.25" thickBot="1" x14ac:dyDescent="0.35">
      <c r="A1" s="164" t="s">
        <v>145</v>
      </c>
      <c r="B1" s="165"/>
      <c r="C1" s="165"/>
      <c r="D1" s="166"/>
      <c r="E1" s="107"/>
      <c r="G1" s="109"/>
      <c r="H1" s="109"/>
      <c r="I1" s="109"/>
      <c r="J1" s="109"/>
      <c r="K1" s="109"/>
      <c r="L1" s="109"/>
      <c r="M1" s="109"/>
      <c r="N1" s="109"/>
      <c r="O1" s="109"/>
    </row>
    <row r="2" spans="1:15" s="108" customFormat="1" ht="23.25" thickBot="1" x14ac:dyDescent="0.35">
      <c r="A2" s="164" t="s">
        <v>152</v>
      </c>
      <c r="B2" s="165"/>
      <c r="C2" s="165"/>
      <c r="D2" s="166"/>
      <c r="E2" s="107"/>
      <c r="G2" s="109"/>
      <c r="H2" s="109"/>
      <c r="I2" s="109"/>
      <c r="J2" s="109"/>
      <c r="K2" s="109"/>
      <c r="L2" s="109"/>
      <c r="M2" s="109"/>
      <c r="N2" s="109"/>
      <c r="O2" s="109"/>
    </row>
    <row r="3" spans="1:15" s="108" customFormat="1" ht="18.75" x14ac:dyDescent="0.3">
      <c r="A3" s="24"/>
      <c r="B3" s="1"/>
      <c r="C3" s="2"/>
      <c r="D3" s="3"/>
      <c r="E3" s="107"/>
      <c r="G3" s="109"/>
      <c r="H3" s="109"/>
      <c r="I3" s="109"/>
      <c r="J3" s="109"/>
      <c r="K3" s="109"/>
      <c r="L3" s="109"/>
      <c r="M3" s="109"/>
      <c r="N3" s="109"/>
      <c r="O3" s="109"/>
    </row>
    <row r="4" spans="1:15" s="108" customFormat="1" ht="15" customHeight="1" x14ac:dyDescent="0.25">
      <c r="A4" s="91" t="s">
        <v>1</v>
      </c>
      <c r="B4" s="167" t="s">
        <v>35</v>
      </c>
      <c r="C4" s="168"/>
      <c r="D4" s="90"/>
      <c r="E4" s="107"/>
      <c r="H4" s="109"/>
      <c r="I4" s="109"/>
      <c r="J4" s="109"/>
      <c r="K4" s="109"/>
      <c r="L4" s="109"/>
      <c r="M4" s="109"/>
      <c r="N4" s="109"/>
      <c r="O4" s="109"/>
    </row>
    <row r="5" spans="1:15" s="108" customFormat="1" ht="15" x14ac:dyDescent="0.25">
      <c r="A5" s="91" t="s">
        <v>85</v>
      </c>
      <c r="B5" s="167" t="s">
        <v>36</v>
      </c>
      <c r="C5" s="168"/>
      <c r="D5" s="90"/>
      <c r="E5" s="107"/>
      <c r="H5" s="109"/>
      <c r="I5" s="109"/>
      <c r="J5" s="109"/>
      <c r="K5" s="109"/>
      <c r="L5" s="109"/>
      <c r="M5" s="109"/>
      <c r="N5" s="109"/>
      <c r="O5" s="109"/>
    </row>
    <row r="6" spans="1:15" s="108" customFormat="1" ht="15.75" x14ac:dyDescent="0.25">
      <c r="A6" s="25"/>
      <c r="B6" s="1"/>
      <c r="C6" s="1"/>
      <c r="D6" s="3"/>
      <c r="E6" s="107"/>
      <c r="F6" s="107"/>
      <c r="G6" s="110"/>
      <c r="H6" s="109"/>
      <c r="I6" s="109"/>
      <c r="J6" s="109"/>
      <c r="K6" s="109"/>
      <c r="L6" s="109"/>
      <c r="M6" s="109"/>
      <c r="N6" s="109"/>
      <c r="O6" s="109"/>
    </row>
    <row r="7" spans="1:15" s="108" customFormat="1" ht="15" x14ac:dyDescent="0.25">
      <c r="A7" s="26"/>
      <c r="B7" s="33" t="s">
        <v>2</v>
      </c>
      <c r="C7" s="4">
        <v>43922</v>
      </c>
      <c r="D7" s="3"/>
      <c r="E7" s="107"/>
      <c r="F7" s="107"/>
      <c r="G7" s="109"/>
      <c r="H7" s="109"/>
      <c r="I7" s="109"/>
      <c r="J7" s="109"/>
      <c r="K7" s="109"/>
      <c r="L7" s="109"/>
      <c r="M7" s="109"/>
      <c r="N7" s="109"/>
      <c r="O7" s="109"/>
    </row>
    <row r="8" spans="1:15" s="108" customFormat="1" ht="15.75" x14ac:dyDescent="0.25">
      <c r="A8" s="27" t="s">
        <v>153</v>
      </c>
      <c r="B8" s="33" t="s">
        <v>3</v>
      </c>
      <c r="C8" s="67">
        <f>DATEDIF(C7,(DATE(2021,4,1)),"Y")</f>
        <v>1</v>
      </c>
      <c r="D8" s="36"/>
      <c r="E8" s="107"/>
      <c r="G8" s="109"/>
      <c r="H8" s="109"/>
      <c r="I8" s="109"/>
      <c r="J8" s="109"/>
      <c r="K8" s="109"/>
      <c r="L8" s="109"/>
      <c r="M8" s="109"/>
      <c r="N8" s="109"/>
      <c r="O8" s="109"/>
    </row>
    <row r="9" spans="1:15" s="108" customFormat="1" ht="15.75" thickBot="1" x14ac:dyDescent="0.3">
      <c r="A9" s="26"/>
      <c r="B9" s="34"/>
      <c r="C9" s="34"/>
      <c r="D9" s="36"/>
      <c r="E9" s="107"/>
      <c r="G9" s="109"/>
      <c r="H9" s="109"/>
      <c r="I9" s="109"/>
      <c r="J9" s="109"/>
      <c r="K9" s="109"/>
      <c r="L9" s="109"/>
      <c r="M9" s="109"/>
      <c r="N9" s="109"/>
      <c r="O9" s="109"/>
    </row>
    <row r="10" spans="1:15" s="108" customFormat="1" ht="20.25" x14ac:dyDescent="0.3">
      <c r="A10" s="93" t="s">
        <v>89</v>
      </c>
      <c r="B10" s="94" t="s">
        <v>90</v>
      </c>
      <c r="C10" s="169" t="s">
        <v>90</v>
      </c>
      <c r="D10" s="170"/>
      <c r="E10" s="107"/>
      <c r="F10" s="107"/>
      <c r="G10" s="107"/>
      <c r="H10" s="107"/>
      <c r="I10" s="107"/>
      <c r="J10" s="109"/>
      <c r="K10" s="109"/>
      <c r="L10" s="109"/>
      <c r="M10" s="109"/>
      <c r="N10" s="109"/>
      <c r="O10" s="109"/>
    </row>
    <row r="11" spans="1:15" ht="20.25" x14ac:dyDescent="0.3">
      <c r="A11" s="154" t="s">
        <v>91</v>
      </c>
      <c r="B11" s="155"/>
      <c r="C11" s="155"/>
      <c r="D11" s="171"/>
    </row>
    <row r="12" spans="1:15" ht="18.75" x14ac:dyDescent="0.3">
      <c r="A12" s="95" t="s">
        <v>92</v>
      </c>
      <c r="B12" s="172">
        <v>0</v>
      </c>
      <c r="C12" s="172"/>
      <c r="D12" s="173"/>
    </row>
    <row r="13" spans="1:15" ht="18.75" x14ac:dyDescent="0.3">
      <c r="A13" s="96" t="s">
        <v>93</v>
      </c>
      <c r="B13" s="172">
        <v>0</v>
      </c>
      <c r="C13" s="172"/>
      <c r="D13" s="173"/>
    </row>
    <row r="14" spans="1:15" ht="18.75" x14ac:dyDescent="0.3">
      <c r="A14" s="96" t="s">
        <v>94</v>
      </c>
      <c r="B14" s="172">
        <v>0</v>
      </c>
      <c r="C14" s="172"/>
      <c r="D14" s="173"/>
    </row>
    <row r="15" spans="1:15" ht="20.25" x14ac:dyDescent="0.3">
      <c r="A15" s="154" t="s">
        <v>95</v>
      </c>
      <c r="B15" s="155"/>
      <c r="C15" s="158">
        <f>SUM(B12:B14)</f>
        <v>0</v>
      </c>
      <c r="D15" s="159"/>
    </row>
    <row r="16" spans="1:15" ht="18.75" x14ac:dyDescent="0.3">
      <c r="A16" s="95" t="s">
        <v>96</v>
      </c>
      <c r="B16" s="172">
        <v>0</v>
      </c>
      <c r="C16" s="172"/>
      <c r="D16" s="173"/>
    </row>
    <row r="17" spans="1:4" ht="20.25" x14ac:dyDescent="0.3">
      <c r="A17" s="154" t="s">
        <v>97</v>
      </c>
      <c r="B17" s="155"/>
      <c r="C17" s="155"/>
      <c r="D17" s="171"/>
    </row>
    <row r="18" spans="1:4" ht="18.75" x14ac:dyDescent="0.3">
      <c r="A18" s="95" t="s">
        <v>98</v>
      </c>
      <c r="B18" s="172">
        <v>0</v>
      </c>
      <c r="C18" s="172"/>
      <c r="D18" s="173"/>
    </row>
    <row r="19" spans="1:4" ht="18.75" x14ac:dyDescent="0.3">
      <c r="A19" s="95" t="s">
        <v>99</v>
      </c>
      <c r="B19" s="172">
        <v>0</v>
      </c>
      <c r="C19" s="172"/>
      <c r="D19" s="173"/>
    </row>
    <row r="20" spans="1:4" ht="18.75" x14ac:dyDescent="0.3">
      <c r="A20" s="95" t="s">
        <v>100</v>
      </c>
      <c r="B20" s="172">
        <v>0</v>
      </c>
      <c r="C20" s="172"/>
      <c r="D20" s="173"/>
    </row>
    <row r="21" spans="1:4" ht="18.75" x14ac:dyDescent="0.3">
      <c r="A21" s="96" t="s">
        <v>101</v>
      </c>
      <c r="B21" s="172">
        <v>0</v>
      </c>
      <c r="C21" s="172"/>
      <c r="D21" s="173"/>
    </row>
    <row r="22" spans="1:4" ht="18.75" x14ac:dyDescent="0.3">
      <c r="A22" s="95" t="s">
        <v>102</v>
      </c>
      <c r="B22" s="172">
        <v>0</v>
      </c>
      <c r="C22" s="172"/>
      <c r="D22" s="173"/>
    </row>
    <row r="23" spans="1:4" ht="18.75" x14ac:dyDescent="0.3">
      <c r="A23" s="95" t="s">
        <v>103</v>
      </c>
      <c r="B23" s="172">
        <v>0</v>
      </c>
      <c r="C23" s="172"/>
      <c r="D23" s="173"/>
    </row>
    <row r="24" spans="1:4" ht="18.75" x14ac:dyDescent="0.3">
      <c r="A24" s="95" t="s">
        <v>104</v>
      </c>
      <c r="B24" s="172">
        <v>0</v>
      </c>
      <c r="C24" s="172"/>
      <c r="D24" s="173"/>
    </row>
    <row r="25" spans="1:4" ht="37.5" customHeight="1" x14ac:dyDescent="0.3">
      <c r="A25" s="152" t="s">
        <v>106</v>
      </c>
      <c r="B25" s="153"/>
      <c r="C25" s="162">
        <f>SUM(B18:B24)</f>
        <v>0</v>
      </c>
      <c r="D25" s="163"/>
    </row>
    <row r="26" spans="1:4" ht="45" customHeight="1" x14ac:dyDescent="0.3">
      <c r="A26" s="174" t="s">
        <v>105</v>
      </c>
      <c r="B26" s="175"/>
      <c r="C26" s="158">
        <f>C15-C25</f>
        <v>0</v>
      </c>
      <c r="D26" s="159"/>
    </row>
    <row r="27" spans="1:4" ht="20.25" x14ac:dyDescent="0.3">
      <c r="A27" s="154" t="s">
        <v>107</v>
      </c>
      <c r="B27" s="155"/>
      <c r="C27" s="155"/>
      <c r="D27" s="171"/>
    </row>
    <row r="28" spans="1:4" ht="18.75" x14ac:dyDescent="0.3">
      <c r="A28" s="95" t="s">
        <v>108</v>
      </c>
      <c r="B28" s="172">
        <v>0</v>
      </c>
      <c r="C28" s="172"/>
      <c r="D28" s="173"/>
    </row>
    <row r="29" spans="1:4" ht="18.75" x14ac:dyDescent="0.3">
      <c r="A29" s="95" t="s">
        <v>109</v>
      </c>
      <c r="B29" s="172">
        <v>0</v>
      </c>
      <c r="C29" s="172"/>
      <c r="D29" s="173"/>
    </row>
    <row r="30" spans="1:4" ht="18.75" x14ac:dyDescent="0.3">
      <c r="A30" s="95" t="s">
        <v>110</v>
      </c>
      <c r="B30" s="172">
        <v>0</v>
      </c>
      <c r="C30" s="172"/>
      <c r="D30" s="173"/>
    </row>
    <row r="31" spans="1:4" ht="20.25" x14ac:dyDescent="0.3">
      <c r="A31" s="154" t="s">
        <v>111</v>
      </c>
      <c r="B31" s="155"/>
      <c r="C31" s="158">
        <f>SUM(B28:B30)</f>
        <v>0</v>
      </c>
      <c r="D31" s="159"/>
    </row>
    <row r="32" spans="1:4" ht="20.25" x14ac:dyDescent="0.3">
      <c r="A32" s="154" t="s">
        <v>112</v>
      </c>
      <c r="B32" s="155"/>
      <c r="C32" s="158">
        <f>C26+C16-C31</f>
        <v>0</v>
      </c>
      <c r="D32" s="159"/>
    </row>
    <row r="33" spans="1:4" ht="20.25" x14ac:dyDescent="0.3">
      <c r="A33" s="154" t="s">
        <v>113</v>
      </c>
      <c r="B33" s="155"/>
      <c r="C33" s="155"/>
      <c r="D33" s="171"/>
    </row>
    <row r="34" spans="1:4" ht="18.75" x14ac:dyDescent="0.3">
      <c r="A34" s="96" t="s">
        <v>114</v>
      </c>
      <c r="B34" s="172">
        <v>0</v>
      </c>
      <c r="C34" s="172"/>
      <c r="D34" s="173"/>
    </row>
    <row r="35" spans="1:4" ht="18.75" x14ac:dyDescent="0.3">
      <c r="A35" s="95" t="s">
        <v>115</v>
      </c>
      <c r="B35" s="172">
        <v>0</v>
      </c>
      <c r="C35" s="172"/>
      <c r="D35" s="173"/>
    </row>
    <row r="36" spans="1:4" ht="20.25" x14ac:dyDescent="0.3">
      <c r="A36" s="174" t="s">
        <v>116</v>
      </c>
      <c r="B36" s="175"/>
      <c r="C36" s="158">
        <f>B34+B35</f>
        <v>0</v>
      </c>
      <c r="D36" s="159"/>
    </row>
    <row r="37" spans="1:4" ht="20.25" x14ac:dyDescent="0.3">
      <c r="A37" s="154" t="s">
        <v>117</v>
      </c>
      <c r="B37" s="155"/>
      <c r="C37" s="158">
        <f>C32+C36</f>
        <v>0</v>
      </c>
      <c r="D37" s="159"/>
    </row>
    <row r="38" spans="1:4" ht="20.25" x14ac:dyDescent="0.3">
      <c r="A38" s="97" t="s">
        <v>118</v>
      </c>
      <c r="B38" s="98" t="s">
        <v>119</v>
      </c>
      <c r="C38" s="160" t="s">
        <v>120</v>
      </c>
      <c r="D38" s="161"/>
    </row>
    <row r="39" spans="1:4" ht="18.75" x14ac:dyDescent="0.3">
      <c r="A39" s="96" t="s">
        <v>121</v>
      </c>
      <c r="B39" s="105">
        <v>0</v>
      </c>
      <c r="C39" s="162">
        <f>IF(SUM(B39)&gt;150000,150000,SUM(B39))</f>
        <v>0</v>
      </c>
      <c r="D39" s="163"/>
    </row>
    <row r="40" spans="1:4" ht="18.75" x14ac:dyDescent="0.3">
      <c r="A40" s="95" t="s">
        <v>122</v>
      </c>
      <c r="B40" s="105">
        <v>0</v>
      </c>
      <c r="C40" s="162">
        <f t="shared" ref="C40:C41" si="0">IF(SUM(B40)&gt;150000,150000,SUM(B40))</f>
        <v>0</v>
      </c>
      <c r="D40" s="163"/>
    </row>
    <row r="41" spans="1:4" ht="18.75" x14ac:dyDescent="0.3">
      <c r="A41" s="95" t="s">
        <v>123</v>
      </c>
      <c r="B41" s="105">
        <v>0</v>
      </c>
      <c r="C41" s="162">
        <f t="shared" si="0"/>
        <v>0</v>
      </c>
      <c r="D41" s="163"/>
    </row>
    <row r="42" spans="1:4" ht="20.25" x14ac:dyDescent="0.3">
      <c r="A42" s="97" t="s">
        <v>124</v>
      </c>
      <c r="B42" s="99">
        <f>SUM(B39:B41)</f>
        <v>0</v>
      </c>
      <c r="C42" s="158">
        <f>IF(SUM(C39:C41)&gt;150000,150000,SUM(C39:C41))</f>
        <v>0</v>
      </c>
      <c r="D42" s="159"/>
    </row>
    <row r="43" spans="1:4" ht="18.75" x14ac:dyDescent="0.3">
      <c r="A43" s="95" t="s">
        <v>125</v>
      </c>
      <c r="B43" s="105">
        <v>0</v>
      </c>
      <c r="C43" s="162">
        <f>IF(B43&gt;50000,50000,B43)</f>
        <v>0</v>
      </c>
      <c r="D43" s="163"/>
    </row>
    <row r="44" spans="1:4" ht="18.75" x14ac:dyDescent="0.3">
      <c r="A44" s="96" t="s">
        <v>126</v>
      </c>
      <c r="B44" s="105">
        <v>0</v>
      </c>
      <c r="C44" s="178">
        <v>0</v>
      </c>
      <c r="D44" s="179"/>
    </row>
    <row r="45" spans="1:4" ht="18.75" x14ac:dyDescent="0.3">
      <c r="A45" s="95" t="s">
        <v>127</v>
      </c>
      <c r="B45" s="105">
        <v>0</v>
      </c>
      <c r="C45" s="178">
        <v>0</v>
      </c>
      <c r="D45" s="179"/>
    </row>
    <row r="46" spans="1:4" ht="18.75" x14ac:dyDescent="0.3">
      <c r="A46" s="96" t="s">
        <v>128</v>
      </c>
      <c r="B46" s="105">
        <v>0</v>
      </c>
      <c r="C46" s="162">
        <f>Working!C49</f>
        <v>0</v>
      </c>
      <c r="D46" s="163"/>
    </row>
    <row r="47" spans="1:4" ht="40.5" x14ac:dyDescent="0.3">
      <c r="A47" s="100"/>
      <c r="B47" s="101" t="s">
        <v>129</v>
      </c>
      <c r="C47" s="101" t="s">
        <v>130</v>
      </c>
      <c r="D47" s="102" t="s">
        <v>131</v>
      </c>
    </row>
    <row r="48" spans="1:4" ht="18.75" x14ac:dyDescent="0.3">
      <c r="A48" s="96" t="s">
        <v>132</v>
      </c>
      <c r="B48" s="105">
        <v>0</v>
      </c>
      <c r="C48" s="105">
        <v>0</v>
      </c>
      <c r="D48" s="106">
        <v>0</v>
      </c>
    </row>
    <row r="49" spans="1:4" ht="18.75" x14ac:dyDescent="0.3">
      <c r="A49" s="96" t="s">
        <v>133</v>
      </c>
      <c r="B49" s="105">
        <v>0</v>
      </c>
      <c r="C49" s="105">
        <v>0</v>
      </c>
      <c r="D49" s="111">
        <f>Working!C55</f>
        <v>0</v>
      </c>
    </row>
    <row r="50" spans="1:4" ht="18.75" x14ac:dyDescent="0.3">
      <c r="A50" s="95" t="s">
        <v>134</v>
      </c>
      <c r="B50" s="156"/>
      <c r="C50" s="156"/>
      <c r="D50" s="157"/>
    </row>
    <row r="51" spans="1:4" ht="20.25" x14ac:dyDescent="0.3">
      <c r="A51" s="103" t="s">
        <v>135</v>
      </c>
      <c r="B51" s="99">
        <f>SUM(B42:B49)</f>
        <v>0</v>
      </c>
      <c r="C51" s="99">
        <f>SUM(C42:C49)</f>
        <v>0</v>
      </c>
      <c r="D51" s="112">
        <f>C42+C43+C44+C45+C46+D48+D49</f>
        <v>0</v>
      </c>
    </row>
    <row r="52" spans="1:4" ht="40.5" x14ac:dyDescent="0.3">
      <c r="A52" s="103" t="s">
        <v>136</v>
      </c>
      <c r="B52" s="158">
        <f>D51</f>
        <v>0</v>
      </c>
      <c r="C52" s="158"/>
      <c r="D52" s="159"/>
    </row>
    <row r="53" spans="1:4" ht="20.25" x14ac:dyDescent="0.3">
      <c r="A53" s="97" t="s">
        <v>137</v>
      </c>
      <c r="B53" s="158">
        <f>C37-B52</f>
        <v>0</v>
      </c>
      <c r="C53" s="158"/>
      <c r="D53" s="159"/>
    </row>
    <row r="54" spans="1:4" ht="20.25" x14ac:dyDescent="0.3">
      <c r="A54" s="97" t="s">
        <v>138</v>
      </c>
      <c r="B54" s="158">
        <f>Working!D58</f>
        <v>0</v>
      </c>
      <c r="C54" s="158"/>
      <c r="D54" s="159"/>
    </row>
    <row r="55" spans="1:4" ht="20.25" x14ac:dyDescent="0.3">
      <c r="A55" s="97" t="s">
        <v>139</v>
      </c>
      <c r="B55" s="158">
        <f>-Working!D59</f>
        <v>0</v>
      </c>
      <c r="C55" s="158"/>
      <c r="D55" s="159"/>
    </row>
    <row r="56" spans="1:4" ht="20.25" x14ac:dyDescent="0.3">
      <c r="A56" s="97" t="s">
        <v>140</v>
      </c>
      <c r="B56" s="158">
        <f>Working!D61</f>
        <v>0</v>
      </c>
      <c r="C56" s="158"/>
      <c r="D56" s="159"/>
    </row>
    <row r="57" spans="1:4" ht="20.25" x14ac:dyDescent="0.3">
      <c r="A57" s="97" t="s">
        <v>141</v>
      </c>
      <c r="B57" s="158">
        <f>Working!D62</f>
        <v>0</v>
      </c>
      <c r="C57" s="158"/>
      <c r="D57" s="159"/>
    </row>
    <row r="58" spans="1:4" ht="20.25" x14ac:dyDescent="0.3">
      <c r="A58" s="97" t="s">
        <v>142</v>
      </c>
      <c r="B58" s="158">
        <f>ROUND(B54+B56+B57-B55,0)</f>
        <v>0</v>
      </c>
      <c r="C58" s="158"/>
      <c r="D58" s="159"/>
    </row>
    <row r="59" spans="1:4" ht="20.25" x14ac:dyDescent="0.3">
      <c r="A59" s="97" t="s">
        <v>143</v>
      </c>
      <c r="B59" s="183">
        <v>0</v>
      </c>
      <c r="C59" s="183"/>
      <c r="D59" s="184"/>
    </row>
    <row r="60" spans="1:4" ht="20.25" x14ac:dyDescent="0.3">
      <c r="A60" s="97" t="s">
        <v>144</v>
      </c>
      <c r="B60" s="158">
        <f>B58-B59</f>
        <v>0</v>
      </c>
      <c r="C60" s="158"/>
      <c r="D60" s="159"/>
    </row>
    <row r="61" spans="1:4" ht="21" thickBot="1" x14ac:dyDescent="0.35">
      <c r="A61" s="104" t="s">
        <v>147</v>
      </c>
      <c r="B61" s="176">
        <v>0</v>
      </c>
      <c r="C61" s="176"/>
      <c r="D61" s="177"/>
    </row>
    <row r="62" spans="1:4" ht="15" thickBot="1" x14ac:dyDescent="0.25"/>
    <row r="63" spans="1:4" ht="24" customHeight="1" thickBot="1" x14ac:dyDescent="0.25">
      <c r="A63" s="180" t="s">
        <v>41</v>
      </c>
      <c r="B63" s="181"/>
      <c r="C63" s="181"/>
      <c r="D63" s="182"/>
    </row>
    <row r="64" spans="1:4" ht="15" thickBot="1" x14ac:dyDescent="0.25"/>
    <row r="65" spans="1:4" x14ac:dyDescent="0.2">
      <c r="A65" s="131" t="s">
        <v>40</v>
      </c>
      <c r="B65" s="132"/>
      <c r="C65" s="132"/>
      <c r="D65" s="133"/>
    </row>
    <row r="66" spans="1:4" x14ac:dyDescent="0.2">
      <c r="A66" s="134"/>
      <c r="B66" s="135"/>
      <c r="C66" s="135"/>
      <c r="D66" s="136"/>
    </row>
    <row r="67" spans="1:4" ht="15" thickBot="1" x14ac:dyDescent="0.25">
      <c r="A67" s="137"/>
      <c r="B67" s="138"/>
      <c r="C67" s="138"/>
      <c r="D67" s="139"/>
    </row>
  </sheetData>
  <sheetProtection algorithmName="SHA-512" hashValue="2mfWXcjwVI+QccW/WlrL4xa1NsCHoRa6LFBeMLrowL2omociiQxR/EQdCFse3sHhH/1JOToMPSnGvKwSySCtMg==" saltValue="z1VGJMcA9gWDA4mQLGMc+w==" spinCount="100000" sheet="1" objects="1" scenarios="1"/>
  <mergeCells count="61">
    <mergeCell ref="A65:D67"/>
    <mergeCell ref="A63:D63"/>
    <mergeCell ref="B53:D53"/>
    <mergeCell ref="B54:D54"/>
    <mergeCell ref="B55:D55"/>
    <mergeCell ref="B56:D56"/>
    <mergeCell ref="B57:D57"/>
    <mergeCell ref="B58:D58"/>
    <mergeCell ref="B59:D59"/>
    <mergeCell ref="B60:D60"/>
    <mergeCell ref="B61:D61"/>
    <mergeCell ref="C43:D43"/>
    <mergeCell ref="C44:D44"/>
    <mergeCell ref="C45:D45"/>
    <mergeCell ref="C46:D46"/>
    <mergeCell ref="B52:D52"/>
    <mergeCell ref="B21:D21"/>
    <mergeCell ref="A26:B26"/>
    <mergeCell ref="A36:B36"/>
    <mergeCell ref="B22:D22"/>
    <mergeCell ref="B23:D23"/>
    <mergeCell ref="B24:D24"/>
    <mergeCell ref="C25:D25"/>
    <mergeCell ref="C26:D26"/>
    <mergeCell ref="A27:D27"/>
    <mergeCell ref="B28:D28"/>
    <mergeCell ref="B29:D29"/>
    <mergeCell ref="B30:D30"/>
    <mergeCell ref="C31:D31"/>
    <mergeCell ref="C32:D32"/>
    <mergeCell ref="A33:D33"/>
    <mergeCell ref="B34:D34"/>
    <mergeCell ref="B16:D16"/>
    <mergeCell ref="A17:D17"/>
    <mergeCell ref="B18:D18"/>
    <mergeCell ref="B19:D19"/>
    <mergeCell ref="B20:D20"/>
    <mergeCell ref="A1:D1"/>
    <mergeCell ref="A2:D2"/>
    <mergeCell ref="B4:C4"/>
    <mergeCell ref="B5:C5"/>
    <mergeCell ref="A15:B15"/>
    <mergeCell ref="C10:D10"/>
    <mergeCell ref="A11:D11"/>
    <mergeCell ref="B12:D12"/>
    <mergeCell ref="B13:D13"/>
    <mergeCell ref="B14:D14"/>
    <mergeCell ref="C15:D15"/>
    <mergeCell ref="A25:B25"/>
    <mergeCell ref="A31:B31"/>
    <mergeCell ref="A32:B32"/>
    <mergeCell ref="B50:D50"/>
    <mergeCell ref="C37:D37"/>
    <mergeCell ref="C38:D38"/>
    <mergeCell ref="C39:D39"/>
    <mergeCell ref="C40:D40"/>
    <mergeCell ref="C41:D41"/>
    <mergeCell ref="C42:D42"/>
    <mergeCell ref="B35:D35"/>
    <mergeCell ref="C36:D36"/>
    <mergeCell ref="A37:B37"/>
  </mergeCells>
  <dataValidations count="7">
    <dataValidation type="date" allowBlank="1" showInputMessage="1" showErrorMessage="1" errorTitle="Date Validation Error" error="Please type date in DD-MM-YYYY format only" sqref="C7">
      <formula1>92</formula1>
      <formula2>TODAY()</formula2>
    </dataValidation>
    <dataValidation type="textLength" operator="lessThanOrEqual" allowBlank="1" showInputMessage="1" showErrorMessage="1" sqref="B4:C4">
      <formula1>200</formula1>
    </dataValidation>
    <dataValidation type="textLength" operator="equal" allowBlank="1" showInputMessage="1" showErrorMessage="1" errorTitle="Data Validation Error" error="Please enter Valid PAN_x000a_" sqref="B5:C5">
      <formula1>10</formula1>
    </dataValidation>
    <dataValidation type="whole" allowBlank="1" showInputMessage="1" showErrorMessage="1" sqref="B16:D16">
      <formula1>-1E+24</formula1>
      <formula2>1E+24</formula2>
    </dataValidation>
    <dataValidation type="whole" allowBlank="1" showInputMessage="1" showErrorMessage="1" errorTitle="Not Valid Input" error="Please enter numeric value" sqref="B12:D14">
      <formula1>-1E+24</formula1>
      <formula2>1E+24</formula2>
    </dataValidation>
    <dataValidation type="whole" allowBlank="1" showInputMessage="1" showErrorMessage="1" errorTitle="Numeric Value" error="Please enter numeric value" sqref="B18:D24">
      <formula1>-1E+32</formula1>
      <formula2>1E+32</formula2>
    </dataValidation>
    <dataValidation type="whole" allowBlank="1" showInputMessage="1" showErrorMessage="1" sqref="B28:D30 B34:D35 B39:B41 B43:B46 B48:D49 D51 B59:D59 B61:D61">
      <formula1>-1E+32</formula1>
      <formula2>1E+32</formula2>
    </dataValidation>
  </dataValidations>
  <pageMargins left="0.7" right="0.7" top="0.75" bottom="0.75" header="0.3" footer="0.3"/>
  <pageSetup scale="64"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B73"/>
  <sheetViews>
    <sheetView showGridLines="0" zoomScaleNormal="100" zoomScaleSheetLayoutView="100" workbookViewId="0">
      <selection sqref="A1:D1"/>
    </sheetView>
  </sheetViews>
  <sheetFormatPr defaultColWidth="0" defaultRowHeight="14.25" x14ac:dyDescent="0.2"/>
  <cols>
    <col min="1" max="1" width="65.875" style="72" bestFit="1" customWidth="1"/>
    <col min="2" max="2" width="11.5" style="72" bestFit="1" customWidth="1"/>
    <col min="3" max="3" width="10.125" style="72" bestFit="1" customWidth="1"/>
    <col min="4" max="4" width="12" style="72" bestFit="1" customWidth="1"/>
    <col min="5" max="5" width="43.375" style="72" customWidth="1"/>
    <col min="6" max="6" width="39" style="72" hidden="1"/>
    <col min="7" max="7" width="15" style="72" hidden="1" customWidth="1"/>
    <col min="8" max="8" width="17.875" style="72" hidden="1" customWidth="1"/>
    <col min="9" max="9" width="7.875" style="72" hidden="1" customWidth="1"/>
    <col min="10" max="10" width="22.625" style="72" hidden="1" customWidth="1"/>
    <col min="11" max="11" width="36.125" style="72" hidden="1" customWidth="1"/>
    <col min="12" max="12" width="22.125" style="72" hidden="1" customWidth="1"/>
    <col min="13" max="13" width="22.5" style="72" hidden="1" customWidth="1"/>
    <col min="14" max="14" width="31.625" style="72" hidden="1" customWidth="1"/>
    <col min="15" max="15" width="34.875" style="72" hidden="1" customWidth="1"/>
    <col min="16" max="16" width="36" style="72" hidden="1" customWidth="1"/>
    <col min="17" max="17" width="31.375" style="72" hidden="1" customWidth="1"/>
    <col min="18" max="18" width="33.25" style="72" hidden="1" customWidth="1"/>
    <col min="19" max="19" width="25.25" style="72" hidden="1" customWidth="1"/>
    <col min="20" max="20" width="34" style="72" hidden="1" customWidth="1"/>
    <col min="21" max="21" width="41.875" style="72" hidden="1" customWidth="1"/>
    <col min="22" max="22" width="22.75" style="72" hidden="1" customWidth="1"/>
    <col min="23" max="23" width="27.5" style="72" hidden="1" customWidth="1"/>
    <col min="24" max="24" width="29.125" style="72" hidden="1" customWidth="1"/>
    <col min="25" max="25" width="46.375" style="72" hidden="1" customWidth="1"/>
    <col min="26" max="26" width="17.25" style="72" hidden="1" customWidth="1"/>
    <col min="27" max="27" width="45.125" style="72" hidden="1" customWidth="1"/>
    <col min="28" max="28" width="30.875" style="72" hidden="1" customWidth="1"/>
    <col min="29" max="16384" width="9" style="72" hidden="1"/>
  </cols>
  <sheetData>
    <row r="1" spans="1:15" s="81" customFormat="1" ht="23.25" thickBot="1" x14ac:dyDescent="0.35">
      <c r="A1" s="164" t="s">
        <v>87</v>
      </c>
      <c r="B1" s="165"/>
      <c r="C1" s="165"/>
      <c r="D1" s="166"/>
      <c r="E1" s="72"/>
      <c r="G1" s="82"/>
      <c r="H1" s="82"/>
      <c r="I1" s="82"/>
      <c r="J1" s="82"/>
      <c r="K1" s="82"/>
      <c r="L1" s="82"/>
      <c r="M1" s="82"/>
      <c r="N1" s="82"/>
      <c r="O1" s="82"/>
    </row>
    <row r="2" spans="1:15" s="81" customFormat="1" ht="23.25" thickBot="1" x14ac:dyDescent="0.35">
      <c r="A2" s="164" t="s">
        <v>86</v>
      </c>
      <c r="B2" s="165"/>
      <c r="C2" s="165"/>
      <c r="D2" s="166"/>
      <c r="E2" s="72"/>
      <c r="G2" s="82"/>
      <c r="H2" s="82"/>
      <c r="I2" s="82"/>
      <c r="J2" s="82"/>
      <c r="K2" s="82"/>
      <c r="L2" s="82"/>
      <c r="M2" s="82"/>
      <c r="N2" s="82"/>
      <c r="O2" s="82"/>
    </row>
    <row r="3" spans="1:15" s="81" customFormat="1" ht="18.75" x14ac:dyDescent="0.3">
      <c r="A3" s="24"/>
      <c r="B3" s="1"/>
      <c r="C3" s="2"/>
      <c r="D3" s="3"/>
      <c r="E3" s="72"/>
      <c r="G3" s="82"/>
      <c r="H3" s="82"/>
      <c r="I3" s="82"/>
      <c r="J3" s="82"/>
      <c r="K3" s="82"/>
      <c r="L3" s="82"/>
      <c r="M3" s="82"/>
      <c r="N3" s="82"/>
      <c r="O3" s="82"/>
    </row>
    <row r="4" spans="1:15" s="81" customFormat="1" ht="15" customHeight="1" x14ac:dyDescent="0.25">
      <c r="A4" s="167" t="s">
        <v>35</v>
      </c>
      <c r="B4" s="168"/>
      <c r="C4" s="33" t="s">
        <v>1</v>
      </c>
      <c r="D4" s="90"/>
      <c r="E4" s="72"/>
      <c r="G4" s="82"/>
      <c r="H4" s="82"/>
      <c r="I4" s="82"/>
      <c r="J4" s="82"/>
      <c r="K4" s="82"/>
      <c r="L4" s="82"/>
      <c r="M4" s="82"/>
      <c r="N4" s="82"/>
      <c r="O4" s="82"/>
    </row>
    <row r="5" spans="1:15" s="81" customFormat="1" ht="15" x14ac:dyDescent="0.25">
      <c r="A5" s="167" t="s">
        <v>36</v>
      </c>
      <c r="B5" s="168"/>
      <c r="C5" s="33" t="s">
        <v>85</v>
      </c>
      <c r="D5" s="90"/>
      <c r="E5" s="72"/>
      <c r="F5" s="72"/>
      <c r="G5" s="82"/>
      <c r="H5" s="82"/>
      <c r="I5" s="82"/>
      <c r="J5" s="82"/>
      <c r="K5" s="82"/>
      <c r="L5" s="82"/>
      <c r="M5" s="82"/>
      <c r="N5" s="82"/>
      <c r="O5" s="82"/>
    </row>
    <row r="6" spans="1:15" s="81" customFormat="1" ht="15.75" x14ac:dyDescent="0.25">
      <c r="A6" s="25"/>
      <c r="B6" s="1"/>
      <c r="C6" s="1"/>
      <c r="D6" s="3"/>
      <c r="E6" s="72"/>
      <c r="F6" s="72"/>
      <c r="G6" s="89"/>
      <c r="H6" s="82"/>
      <c r="I6" s="82"/>
      <c r="J6" s="82"/>
      <c r="K6" s="82"/>
      <c r="L6" s="82"/>
      <c r="M6" s="82"/>
      <c r="N6" s="82"/>
      <c r="O6" s="82"/>
    </row>
    <row r="7" spans="1:15" s="81" customFormat="1" ht="15" x14ac:dyDescent="0.25">
      <c r="A7" s="26"/>
      <c r="B7" s="33" t="s">
        <v>2</v>
      </c>
      <c r="C7" s="4">
        <f>'Form No. 16'!C7</f>
        <v>43922</v>
      </c>
      <c r="D7" s="3"/>
      <c r="E7" s="72"/>
      <c r="F7" s="72"/>
      <c r="G7" s="82"/>
      <c r="H7" s="82"/>
      <c r="I7" s="82"/>
      <c r="J7" s="82"/>
      <c r="K7" s="82"/>
      <c r="L7" s="82"/>
      <c r="M7" s="82"/>
      <c r="N7" s="82"/>
      <c r="O7" s="82"/>
    </row>
    <row r="8" spans="1:15" s="81" customFormat="1" ht="15.75" x14ac:dyDescent="0.25">
      <c r="A8" s="27" t="s">
        <v>88</v>
      </c>
      <c r="B8" s="33" t="s">
        <v>3</v>
      </c>
      <c r="C8" s="67">
        <f>DATEDIF(C7,(DATE(2021,4,1)),"Y")</f>
        <v>1</v>
      </c>
      <c r="D8" s="36"/>
      <c r="E8" s="72"/>
      <c r="G8" s="82"/>
      <c r="H8" s="82"/>
      <c r="I8" s="82"/>
      <c r="J8" s="82"/>
      <c r="K8" s="82"/>
      <c r="L8" s="82"/>
      <c r="M8" s="82"/>
      <c r="N8" s="82"/>
      <c r="O8" s="82"/>
    </row>
    <row r="9" spans="1:15" s="81" customFormat="1" ht="15" x14ac:dyDescent="0.25">
      <c r="A9" s="26"/>
      <c r="B9" s="34"/>
      <c r="C9" s="34"/>
      <c r="D9" s="36"/>
      <c r="E9" s="72"/>
      <c r="G9" s="82"/>
      <c r="H9" s="82"/>
      <c r="I9" s="82"/>
      <c r="J9" s="82"/>
      <c r="K9" s="82"/>
      <c r="L9" s="82"/>
      <c r="M9" s="82"/>
      <c r="N9" s="82"/>
      <c r="O9" s="82"/>
    </row>
    <row r="10" spans="1:15" s="81" customFormat="1" ht="18.75" x14ac:dyDescent="0.3">
      <c r="A10" s="28" t="s">
        <v>4</v>
      </c>
      <c r="B10" s="5">
        <f>'Form No. 16'!C15</f>
        <v>0</v>
      </c>
      <c r="C10" s="55"/>
      <c r="D10" s="54">
        <f>B10</f>
        <v>0</v>
      </c>
      <c r="E10" s="72"/>
      <c r="G10" s="82"/>
      <c r="H10" s="82"/>
      <c r="I10" s="82"/>
      <c r="J10" s="82"/>
      <c r="K10" s="82"/>
      <c r="L10" s="82"/>
      <c r="M10" s="82"/>
      <c r="N10" s="82"/>
      <c r="O10" s="82"/>
    </row>
    <row r="11" spans="1:15" s="81" customFormat="1" ht="15.75" x14ac:dyDescent="0.25">
      <c r="A11" s="40" t="s">
        <v>5</v>
      </c>
      <c r="B11" s="56"/>
      <c r="C11" s="57"/>
      <c r="D11" s="54">
        <f>-SUM(C12+C17+C18+C19)</f>
        <v>0</v>
      </c>
      <c r="E11" s="72"/>
      <c r="G11" s="82"/>
      <c r="H11" s="82"/>
      <c r="I11" s="82"/>
      <c r="J11" s="82"/>
      <c r="K11" s="82"/>
      <c r="L11" s="82"/>
      <c r="M11" s="82"/>
      <c r="N11" s="82"/>
      <c r="O11" s="82"/>
    </row>
    <row r="12" spans="1:15" s="81" customFormat="1" ht="15.75" x14ac:dyDescent="0.25">
      <c r="A12" s="40" t="s">
        <v>46</v>
      </c>
      <c r="B12" s="34"/>
      <c r="C12" s="16">
        <f>'Form No. 16'!B22</f>
        <v>0</v>
      </c>
      <c r="D12" s="66"/>
      <c r="E12" s="72"/>
      <c r="G12" s="82"/>
      <c r="H12" s="82"/>
      <c r="I12" s="82"/>
      <c r="J12" s="82"/>
      <c r="K12" s="82"/>
      <c r="L12" s="82"/>
      <c r="M12" s="82"/>
      <c r="N12" s="82"/>
      <c r="O12" s="82"/>
    </row>
    <row r="13" spans="1:15" s="81" customFormat="1" ht="15.75" x14ac:dyDescent="0.25">
      <c r="A13" s="38" t="s">
        <v>27</v>
      </c>
      <c r="B13" s="6" t="s">
        <v>0</v>
      </c>
      <c r="C13" s="68"/>
      <c r="D13" s="36"/>
      <c r="E13" s="72"/>
      <c r="G13" s="82"/>
      <c r="H13" s="82"/>
      <c r="I13" s="82"/>
      <c r="J13" s="82"/>
      <c r="K13" s="82"/>
      <c r="L13" s="82"/>
      <c r="M13" s="82"/>
      <c r="N13" s="82"/>
      <c r="O13" s="82"/>
    </row>
    <row r="14" spans="1:15" s="81" customFormat="1" ht="15.75" x14ac:dyDescent="0.25">
      <c r="A14" s="38" t="s">
        <v>32</v>
      </c>
      <c r="B14" s="7">
        <v>0</v>
      </c>
      <c r="C14" s="10">
        <f>IF(B13="metro",B14*0.5,B14*0.4)</f>
        <v>0</v>
      </c>
      <c r="D14" s="58"/>
      <c r="E14" s="72"/>
      <c r="G14" s="82"/>
      <c r="H14" s="82"/>
      <c r="I14" s="82"/>
      <c r="J14" s="82"/>
      <c r="K14" s="82"/>
      <c r="L14" s="82"/>
      <c r="M14" s="82"/>
      <c r="N14" s="82"/>
      <c r="O14" s="82"/>
    </row>
    <row r="15" spans="1:15" s="81" customFormat="1" ht="15.75" x14ac:dyDescent="0.25">
      <c r="A15" s="39" t="s">
        <v>6</v>
      </c>
      <c r="B15" s="7">
        <v>0</v>
      </c>
      <c r="C15" s="10">
        <f>B15-(B14*0.1)</f>
        <v>0</v>
      </c>
      <c r="D15" s="58"/>
      <c r="E15" s="72"/>
      <c r="G15" s="82"/>
      <c r="H15" s="82"/>
      <c r="I15" s="82"/>
      <c r="J15" s="82"/>
      <c r="K15" s="82"/>
      <c r="L15" s="82"/>
      <c r="M15" s="82"/>
      <c r="N15" s="82"/>
      <c r="O15" s="82"/>
    </row>
    <row r="16" spans="1:15" s="81" customFormat="1" ht="15.75" x14ac:dyDescent="0.25">
      <c r="A16" s="39" t="s">
        <v>28</v>
      </c>
      <c r="B16" s="7">
        <v>0</v>
      </c>
      <c r="C16" s="59">
        <f>+B16</f>
        <v>0</v>
      </c>
      <c r="D16" s="58"/>
      <c r="E16" s="72"/>
      <c r="G16" s="82"/>
      <c r="H16" s="82"/>
      <c r="I16" s="82"/>
      <c r="J16" s="82"/>
      <c r="K16" s="82"/>
      <c r="L16" s="82"/>
      <c r="M16" s="82"/>
      <c r="N16" s="82"/>
      <c r="O16" s="82"/>
    </row>
    <row r="17" spans="1:15" s="81" customFormat="1" ht="15.75" x14ac:dyDescent="0.25">
      <c r="A17" s="40" t="s">
        <v>70</v>
      </c>
      <c r="B17" s="6" t="s">
        <v>69</v>
      </c>
      <c r="C17" s="60">
        <f>'Form No. 16'!B28</f>
        <v>0</v>
      </c>
      <c r="D17" s="58"/>
      <c r="E17" s="72"/>
      <c r="G17" s="82"/>
      <c r="H17" s="82"/>
      <c r="I17" s="82"/>
      <c r="J17" s="82"/>
      <c r="K17" s="82"/>
      <c r="L17" s="82"/>
      <c r="M17" s="82"/>
      <c r="N17" s="82"/>
      <c r="O17" s="82"/>
    </row>
    <row r="18" spans="1:15" s="81" customFormat="1" ht="15.75" x14ac:dyDescent="0.25">
      <c r="A18" s="40" t="s">
        <v>8</v>
      </c>
      <c r="B18" s="7">
        <f>SUM('Form No. 16'!B18:B24)-'Form No. 16'!B22</f>
        <v>0</v>
      </c>
      <c r="C18" s="61">
        <f>+B18</f>
        <v>0</v>
      </c>
      <c r="D18" s="58"/>
      <c r="E18" s="72"/>
      <c r="G18" s="82"/>
      <c r="H18" s="82"/>
      <c r="I18" s="82"/>
      <c r="J18" s="82"/>
      <c r="K18" s="82"/>
      <c r="L18" s="82"/>
      <c r="M18" s="82"/>
      <c r="N18" s="82"/>
      <c r="O18" s="82"/>
    </row>
    <row r="19" spans="1:15" s="81" customFormat="1" ht="15.75" x14ac:dyDescent="0.25">
      <c r="A19" s="40" t="s">
        <v>7</v>
      </c>
      <c r="B19" s="19">
        <f>'Form No. 16'!B30+'Form No. 16'!B29</f>
        <v>0</v>
      </c>
      <c r="C19" s="11">
        <f>+B19</f>
        <v>0</v>
      </c>
      <c r="D19" s="58"/>
      <c r="E19" s="72"/>
      <c r="G19" s="82"/>
      <c r="H19" s="82"/>
      <c r="I19" s="82"/>
      <c r="J19" s="82"/>
      <c r="K19" s="82"/>
      <c r="L19" s="82"/>
      <c r="M19" s="82"/>
      <c r="N19" s="82"/>
      <c r="O19" s="82"/>
    </row>
    <row r="20" spans="1:15" s="81" customFormat="1" ht="18.75" x14ac:dyDescent="0.3">
      <c r="A20" s="28" t="s">
        <v>39</v>
      </c>
      <c r="B20" s="56"/>
      <c r="C20" s="62"/>
      <c r="D20" s="54">
        <f>SUM(D10+D11,0)</f>
        <v>0</v>
      </c>
      <c r="E20" s="72"/>
      <c r="G20" s="82"/>
      <c r="H20" s="82"/>
      <c r="I20" s="82"/>
      <c r="J20" s="82"/>
      <c r="K20" s="82"/>
      <c r="L20" s="82"/>
      <c r="M20" s="82"/>
      <c r="N20" s="82"/>
      <c r="O20" s="82"/>
    </row>
    <row r="21" spans="1:15" s="81" customFormat="1" ht="18.75" x14ac:dyDescent="0.3">
      <c r="A21" s="28" t="s">
        <v>61</v>
      </c>
      <c r="B21" s="56"/>
      <c r="C21" s="12">
        <f>SUM(B23:B26)</f>
        <v>0</v>
      </c>
      <c r="D21" s="54">
        <f>+C21</f>
        <v>0</v>
      </c>
      <c r="E21" s="72"/>
      <c r="G21" s="82"/>
      <c r="H21" s="82"/>
      <c r="I21" s="82"/>
      <c r="J21" s="82"/>
      <c r="K21" s="82"/>
      <c r="L21" s="82"/>
      <c r="M21" s="82"/>
      <c r="N21" s="82"/>
      <c r="O21" s="82"/>
    </row>
    <row r="22" spans="1:15" s="81" customFormat="1" ht="15.75" x14ac:dyDescent="0.25">
      <c r="A22" s="40" t="s">
        <v>26</v>
      </c>
      <c r="B22" s="56"/>
      <c r="C22" s="56"/>
      <c r="D22" s="58"/>
      <c r="E22" s="72"/>
      <c r="G22" s="82"/>
      <c r="H22" s="82"/>
      <c r="I22" s="82"/>
      <c r="J22" s="82"/>
      <c r="K22" s="82"/>
      <c r="L22" s="82"/>
      <c r="M22" s="82"/>
      <c r="N22" s="82"/>
      <c r="O22" s="82"/>
    </row>
    <row r="23" spans="1:15" s="81" customFormat="1" ht="15.75" x14ac:dyDescent="0.25">
      <c r="A23" s="39" t="s">
        <v>49</v>
      </c>
      <c r="B23" s="8">
        <v>0</v>
      </c>
      <c r="C23" s="56"/>
      <c r="D23" s="58"/>
      <c r="E23" s="72"/>
      <c r="G23" s="82"/>
      <c r="H23" s="82"/>
      <c r="I23" s="82"/>
      <c r="J23" s="82"/>
      <c r="K23" s="82"/>
      <c r="L23" s="82"/>
      <c r="M23" s="82"/>
      <c r="N23" s="82"/>
      <c r="O23" s="82"/>
    </row>
    <row r="24" spans="1:15" s="81" customFormat="1" ht="15.75" x14ac:dyDescent="0.25">
      <c r="A24" s="39" t="s">
        <v>50</v>
      </c>
      <c r="B24" s="8">
        <v>0</v>
      </c>
      <c r="C24" s="56"/>
      <c r="D24" s="58"/>
      <c r="E24" s="72"/>
      <c r="G24" s="82"/>
      <c r="H24" s="82"/>
      <c r="I24" s="82"/>
      <c r="J24" s="82"/>
      <c r="K24" s="82"/>
      <c r="L24" s="82"/>
      <c r="M24" s="82"/>
      <c r="N24" s="82"/>
      <c r="O24" s="82"/>
    </row>
    <row r="25" spans="1:15" s="81" customFormat="1" ht="15.75" x14ac:dyDescent="0.25">
      <c r="A25" s="39" t="s">
        <v>29</v>
      </c>
      <c r="B25" s="8">
        <v>0</v>
      </c>
      <c r="C25" s="56"/>
      <c r="D25" s="58"/>
      <c r="E25" s="72"/>
      <c r="G25" s="82"/>
      <c r="H25" s="82"/>
      <c r="I25" s="82"/>
      <c r="J25" s="82"/>
      <c r="K25" s="82"/>
      <c r="L25" s="82"/>
      <c r="M25" s="82"/>
      <c r="N25" s="82"/>
      <c r="O25" s="82"/>
    </row>
    <row r="26" spans="1:15" s="81" customFormat="1" ht="15.75" x14ac:dyDescent="0.25">
      <c r="A26" s="40" t="s">
        <v>9</v>
      </c>
      <c r="B26" s="8">
        <f>'Form No. 16'!B35</f>
        <v>0</v>
      </c>
      <c r="C26" s="56"/>
      <c r="D26" s="58"/>
      <c r="E26" s="72"/>
      <c r="G26" s="82"/>
      <c r="H26" s="82"/>
      <c r="I26" s="82"/>
      <c r="J26" s="82"/>
      <c r="K26" s="82"/>
      <c r="L26" s="82"/>
      <c r="M26" s="82"/>
      <c r="N26" s="82"/>
      <c r="O26" s="82"/>
    </row>
    <row r="27" spans="1:15" s="81" customFormat="1" ht="18.75" x14ac:dyDescent="0.3">
      <c r="A27" s="28" t="s">
        <v>47</v>
      </c>
      <c r="B27" s="56"/>
      <c r="C27" s="56"/>
      <c r="D27" s="54">
        <f>SUM(C28:C30)</f>
        <v>0</v>
      </c>
      <c r="E27" s="72"/>
      <c r="G27" s="82"/>
      <c r="H27" s="82"/>
      <c r="I27" s="82"/>
      <c r="J27" s="82"/>
      <c r="K27" s="82"/>
      <c r="L27" s="82"/>
      <c r="M27" s="82"/>
      <c r="N27" s="82"/>
      <c r="O27" s="82"/>
    </row>
    <row r="28" spans="1:15" s="81" customFormat="1" ht="15.75" x14ac:dyDescent="0.25">
      <c r="A28" s="39" t="s">
        <v>51</v>
      </c>
      <c r="B28" s="8">
        <v>0</v>
      </c>
      <c r="C28" s="11">
        <f>-IF(B28&gt;200000,200000,B28)</f>
        <v>0</v>
      </c>
      <c r="D28" s="63"/>
      <c r="E28" s="72"/>
      <c r="G28" s="82"/>
      <c r="H28" s="82"/>
      <c r="I28" s="82"/>
      <c r="J28" s="82"/>
      <c r="K28" s="82"/>
      <c r="L28" s="82"/>
      <c r="M28" s="82"/>
      <c r="N28" s="82"/>
      <c r="O28" s="82"/>
    </row>
    <row r="29" spans="1:15" s="81" customFormat="1" ht="15.75" x14ac:dyDescent="0.25">
      <c r="A29" s="39" t="s">
        <v>48</v>
      </c>
      <c r="B29" s="8">
        <v>0</v>
      </c>
      <c r="C29" s="11">
        <f>-IF(B29&gt;50000,50000,B29)</f>
        <v>0</v>
      </c>
      <c r="D29" s="63"/>
      <c r="E29" s="72"/>
      <c r="G29" s="82"/>
      <c r="H29" s="82"/>
      <c r="I29" s="82"/>
      <c r="J29" s="82"/>
      <c r="K29" s="82"/>
      <c r="L29" s="82"/>
      <c r="M29" s="82"/>
      <c r="N29" s="82"/>
      <c r="O29" s="82"/>
    </row>
    <row r="30" spans="1:15" s="81" customFormat="1" ht="31.5" x14ac:dyDescent="0.25">
      <c r="A30" s="41" t="s">
        <v>146</v>
      </c>
      <c r="B30" s="8">
        <f>'Form No. 16'!B34</f>
        <v>0</v>
      </c>
      <c r="C30" s="11">
        <f>+B30</f>
        <v>0</v>
      </c>
      <c r="D30" s="63"/>
      <c r="E30" s="72"/>
      <c r="G30" s="82"/>
      <c r="H30" s="82"/>
      <c r="I30" s="82"/>
      <c r="J30" s="82"/>
      <c r="K30" s="82"/>
      <c r="L30" s="82"/>
      <c r="M30" s="82"/>
      <c r="N30" s="82"/>
      <c r="O30" s="82"/>
    </row>
    <row r="31" spans="1:15" s="81" customFormat="1" ht="18.75" x14ac:dyDescent="0.3">
      <c r="A31" s="28" t="s">
        <v>10</v>
      </c>
      <c r="B31" s="35"/>
      <c r="C31" s="35"/>
      <c r="D31" s="54">
        <f>SUM(D20,D21,D27)</f>
        <v>0</v>
      </c>
      <c r="E31" s="72"/>
      <c r="G31" s="82"/>
      <c r="H31" s="82"/>
      <c r="I31" s="82"/>
      <c r="J31" s="82"/>
      <c r="K31" s="82"/>
      <c r="L31" s="82"/>
      <c r="M31" s="82"/>
      <c r="N31" s="82"/>
      <c r="O31" s="82"/>
    </row>
    <row r="32" spans="1:15" s="81" customFormat="1" ht="15.75" x14ac:dyDescent="0.25">
      <c r="A32" s="29" t="s">
        <v>30</v>
      </c>
      <c r="B32" s="56"/>
      <c r="C32" s="56"/>
      <c r="D32" s="63"/>
      <c r="E32" s="72"/>
      <c r="G32" s="82"/>
      <c r="H32" s="82"/>
      <c r="I32" s="82"/>
      <c r="J32" s="82"/>
      <c r="K32" s="82"/>
      <c r="L32" s="82"/>
      <c r="M32" s="82"/>
      <c r="N32" s="82"/>
      <c r="O32" s="82"/>
    </row>
    <row r="33" spans="1:15" s="81" customFormat="1" ht="15.75" x14ac:dyDescent="0.25">
      <c r="A33" s="39" t="s">
        <v>15</v>
      </c>
      <c r="B33" s="13">
        <f>'Form No. 16'!B39</f>
        <v>0</v>
      </c>
      <c r="C33" s="16">
        <f>IF(SUM(B33:B44)&gt;150001,150000,SUM(B33:B44))</f>
        <v>0</v>
      </c>
      <c r="D33" s="54">
        <f>-C33</f>
        <v>0</v>
      </c>
      <c r="E33" s="72"/>
      <c r="G33" s="82"/>
      <c r="H33" s="82"/>
      <c r="I33" s="82"/>
      <c r="J33" s="82"/>
      <c r="K33" s="82"/>
      <c r="L33" s="82"/>
      <c r="M33" s="82"/>
      <c r="N33" s="82"/>
      <c r="O33" s="82"/>
    </row>
    <row r="34" spans="1:15" s="81" customFormat="1" ht="15.75" x14ac:dyDescent="0.25">
      <c r="A34" s="39" t="s">
        <v>11</v>
      </c>
      <c r="B34" s="14">
        <f>'Form No. 16'!B41</f>
        <v>0</v>
      </c>
      <c r="C34" s="56"/>
      <c r="D34" s="63"/>
      <c r="E34" s="72"/>
      <c r="G34" s="82"/>
      <c r="H34" s="82"/>
      <c r="I34" s="82"/>
      <c r="J34" s="82"/>
      <c r="K34" s="82"/>
      <c r="L34" s="82"/>
      <c r="M34" s="82"/>
      <c r="N34" s="82"/>
      <c r="O34" s="82"/>
    </row>
    <row r="35" spans="1:15" s="81" customFormat="1" ht="15.75" x14ac:dyDescent="0.25">
      <c r="A35" s="39" t="s">
        <v>43</v>
      </c>
      <c r="B35" s="14">
        <v>0</v>
      </c>
      <c r="C35" s="56"/>
      <c r="D35" s="63"/>
      <c r="E35" s="72"/>
      <c r="G35" s="82"/>
      <c r="H35" s="82"/>
      <c r="I35" s="82"/>
      <c r="J35" s="82"/>
      <c r="K35" s="82"/>
      <c r="L35" s="82"/>
      <c r="M35" s="82"/>
      <c r="N35" s="82"/>
      <c r="O35" s="82"/>
    </row>
    <row r="36" spans="1:15" s="81" customFormat="1" ht="15.75" x14ac:dyDescent="0.25">
      <c r="A36" s="39" t="s">
        <v>12</v>
      </c>
      <c r="B36" s="14">
        <v>0</v>
      </c>
      <c r="C36" s="56"/>
      <c r="D36" s="63"/>
      <c r="E36" s="72"/>
      <c r="G36" s="82"/>
      <c r="H36" s="82"/>
      <c r="I36" s="82"/>
      <c r="J36" s="82"/>
      <c r="K36" s="82"/>
      <c r="L36" s="82"/>
      <c r="M36" s="82"/>
      <c r="N36" s="82"/>
      <c r="O36" s="82"/>
    </row>
    <row r="37" spans="1:15" s="81" customFormat="1" ht="15.75" x14ac:dyDescent="0.25">
      <c r="A37" s="39" t="s">
        <v>45</v>
      </c>
      <c r="B37" s="14">
        <v>0</v>
      </c>
      <c r="C37" s="56"/>
      <c r="D37" s="63"/>
      <c r="E37" s="72"/>
      <c r="G37" s="82"/>
      <c r="H37" s="82"/>
      <c r="I37" s="82"/>
      <c r="J37" s="82"/>
      <c r="K37" s="82"/>
      <c r="L37" s="82"/>
      <c r="M37" s="82"/>
      <c r="N37" s="82"/>
      <c r="O37" s="82"/>
    </row>
    <row r="38" spans="1:15" s="81" customFormat="1" ht="15.75" x14ac:dyDescent="0.25">
      <c r="A38" s="39" t="s">
        <v>44</v>
      </c>
      <c r="B38" s="14">
        <v>0</v>
      </c>
      <c r="C38" s="56"/>
      <c r="D38" s="63"/>
      <c r="E38" s="72"/>
      <c r="G38" s="82"/>
      <c r="H38" s="82"/>
      <c r="I38" s="82"/>
      <c r="J38" s="82"/>
      <c r="K38" s="82"/>
      <c r="L38" s="82"/>
      <c r="M38" s="82"/>
      <c r="N38" s="82"/>
      <c r="O38" s="82"/>
    </row>
    <row r="39" spans="1:15" s="81" customFormat="1" ht="15.75" x14ac:dyDescent="0.25">
      <c r="A39" s="39" t="s">
        <v>60</v>
      </c>
      <c r="B39" s="14">
        <f>'Form No. 16'!B40</f>
        <v>0</v>
      </c>
      <c r="C39" s="56"/>
      <c r="D39" s="63"/>
      <c r="E39" s="72"/>
      <c r="G39" s="82"/>
      <c r="H39" s="82"/>
      <c r="I39" s="82"/>
      <c r="J39" s="82"/>
      <c r="K39" s="82"/>
      <c r="L39" s="82"/>
      <c r="M39" s="82"/>
      <c r="N39" s="82"/>
      <c r="O39" s="82"/>
    </row>
    <row r="40" spans="1:15" s="81" customFormat="1" ht="15.75" x14ac:dyDescent="0.25">
      <c r="A40" s="39" t="s">
        <v>21</v>
      </c>
      <c r="B40" s="14">
        <v>0</v>
      </c>
      <c r="C40" s="56"/>
      <c r="D40" s="63"/>
      <c r="E40" s="72"/>
      <c r="G40" s="82"/>
      <c r="H40" s="82"/>
      <c r="I40" s="82"/>
      <c r="J40" s="82"/>
      <c r="K40" s="82"/>
      <c r="L40" s="82"/>
      <c r="M40" s="82"/>
      <c r="N40" s="82"/>
      <c r="O40" s="82"/>
    </row>
    <row r="41" spans="1:15" s="81" customFormat="1" ht="15.75" x14ac:dyDescent="0.25">
      <c r="A41" s="39" t="s">
        <v>13</v>
      </c>
      <c r="B41" s="14">
        <v>0</v>
      </c>
      <c r="C41" s="56"/>
      <c r="D41" s="63"/>
      <c r="E41" s="72"/>
      <c r="G41" s="82"/>
      <c r="H41" s="82"/>
      <c r="I41" s="82"/>
      <c r="J41" s="82"/>
      <c r="K41" s="82"/>
      <c r="L41" s="82"/>
      <c r="M41" s="82"/>
      <c r="N41" s="82"/>
      <c r="O41" s="82"/>
    </row>
    <row r="42" spans="1:15" s="81" customFormat="1" ht="15.75" x14ac:dyDescent="0.25">
      <c r="A42" s="39" t="s">
        <v>16</v>
      </c>
      <c r="B42" s="14">
        <v>0</v>
      </c>
      <c r="C42" s="56"/>
      <c r="D42" s="63"/>
      <c r="E42" s="72"/>
      <c r="G42" s="82"/>
      <c r="H42" s="82"/>
      <c r="I42" s="82"/>
      <c r="J42" s="82"/>
      <c r="K42" s="82"/>
      <c r="L42" s="82"/>
      <c r="M42" s="82"/>
      <c r="N42" s="82"/>
      <c r="O42" s="82"/>
    </row>
    <row r="43" spans="1:15" s="81" customFormat="1" ht="15.75" x14ac:dyDescent="0.25">
      <c r="A43" s="39" t="s">
        <v>14</v>
      </c>
      <c r="B43" s="14">
        <v>0</v>
      </c>
      <c r="C43" s="56"/>
      <c r="D43" s="63"/>
      <c r="E43" s="72"/>
      <c r="G43" s="82"/>
      <c r="H43" s="82"/>
      <c r="I43" s="82"/>
      <c r="J43" s="82"/>
      <c r="K43" s="82"/>
      <c r="L43" s="82"/>
      <c r="M43" s="82"/>
      <c r="N43" s="82"/>
      <c r="O43" s="82"/>
    </row>
    <row r="44" spans="1:15" s="81" customFormat="1" ht="15.75" x14ac:dyDescent="0.25">
      <c r="A44" s="39" t="s">
        <v>42</v>
      </c>
      <c r="B44" s="14">
        <v>0</v>
      </c>
      <c r="C44" s="56"/>
      <c r="D44" s="63"/>
      <c r="E44" s="72"/>
      <c r="G44" s="82"/>
      <c r="H44" s="82"/>
      <c r="I44" s="82"/>
      <c r="J44" s="82"/>
      <c r="K44" s="82"/>
      <c r="L44" s="82"/>
      <c r="M44" s="82"/>
      <c r="N44" s="82"/>
      <c r="O44" s="82"/>
    </row>
    <row r="45" spans="1:15" s="81" customFormat="1" ht="15.75" x14ac:dyDescent="0.25">
      <c r="A45" s="30" t="s">
        <v>31</v>
      </c>
      <c r="B45" s="15">
        <f>'Form No. 16'!B43</f>
        <v>0</v>
      </c>
      <c r="C45" s="56"/>
      <c r="D45" s="54">
        <f>-IF(B45&gt;50000,50000,B45)</f>
        <v>0</v>
      </c>
      <c r="E45" s="72"/>
      <c r="G45" s="82"/>
      <c r="H45" s="82"/>
      <c r="I45" s="82"/>
      <c r="J45" s="82"/>
      <c r="K45" s="82"/>
      <c r="L45" s="82"/>
      <c r="M45" s="82"/>
      <c r="N45" s="82"/>
      <c r="O45" s="82"/>
    </row>
    <row r="46" spans="1:15" s="81" customFormat="1" ht="15.75" x14ac:dyDescent="0.25">
      <c r="A46" s="29" t="s">
        <v>17</v>
      </c>
      <c r="B46" s="56"/>
      <c r="C46" s="56"/>
      <c r="D46" s="54">
        <f>-SUM(C47:C55)</f>
        <v>0</v>
      </c>
      <c r="E46" s="72"/>
      <c r="G46" s="82"/>
      <c r="H46" s="82"/>
      <c r="I46" s="82"/>
      <c r="J46" s="82"/>
      <c r="K46" s="82"/>
      <c r="L46" s="82"/>
      <c r="M46" s="82"/>
      <c r="N46" s="82"/>
      <c r="O46" s="82"/>
    </row>
    <row r="47" spans="1:15" s="81" customFormat="1" ht="15.75" x14ac:dyDescent="0.25">
      <c r="A47" s="39" t="s">
        <v>52</v>
      </c>
      <c r="B47" s="8">
        <f>'Form No. 16'!B45</f>
        <v>0</v>
      </c>
      <c r="C47" s="11">
        <f>B47</f>
        <v>0</v>
      </c>
      <c r="D47" s="63"/>
      <c r="E47" s="72"/>
      <c r="G47" s="82"/>
      <c r="H47" s="82"/>
      <c r="I47" s="82"/>
      <c r="J47" s="82"/>
      <c r="K47" s="82"/>
      <c r="L47" s="82"/>
      <c r="M47" s="82"/>
      <c r="N47" s="82"/>
      <c r="O47" s="82"/>
    </row>
    <row r="48" spans="1:15" s="81" customFormat="1" ht="15.75" x14ac:dyDescent="0.25">
      <c r="A48" s="39" t="s">
        <v>53</v>
      </c>
      <c r="B48" s="8">
        <v>0</v>
      </c>
      <c r="C48" s="11">
        <f>IF(B48&gt;50000,50000,B48)</f>
        <v>0</v>
      </c>
      <c r="D48" s="63"/>
      <c r="E48" s="72"/>
      <c r="G48" s="82"/>
      <c r="H48" s="82"/>
      <c r="I48" s="82"/>
      <c r="J48" s="82"/>
      <c r="K48" s="82"/>
      <c r="L48" s="82"/>
      <c r="M48" s="82"/>
      <c r="N48" s="82"/>
      <c r="O48" s="82"/>
    </row>
    <row r="49" spans="1:15" s="81" customFormat="1" ht="15.75" x14ac:dyDescent="0.25">
      <c r="A49" s="39" t="s">
        <v>54</v>
      </c>
      <c r="B49" s="8">
        <f>'Form No. 16'!B46</f>
        <v>0</v>
      </c>
      <c r="C49" s="11">
        <f>+B49</f>
        <v>0</v>
      </c>
      <c r="D49" s="63"/>
      <c r="E49" s="72"/>
      <c r="G49" s="82"/>
      <c r="H49" s="82"/>
      <c r="I49" s="82"/>
      <c r="J49" s="82"/>
      <c r="K49" s="82"/>
      <c r="L49" s="82"/>
      <c r="M49" s="82"/>
      <c r="N49" s="82"/>
      <c r="O49" s="82"/>
    </row>
    <row r="50" spans="1:15" s="81" customFormat="1" ht="15.75" x14ac:dyDescent="0.25">
      <c r="A50" s="39" t="s">
        <v>55</v>
      </c>
      <c r="B50" s="8">
        <v>0</v>
      </c>
      <c r="C50" s="11">
        <f>IF(B50&gt;125000,125000,B50)</f>
        <v>0</v>
      </c>
      <c r="D50" s="63"/>
      <c r="E50" s="72"/>
      <c r="G50" s="82"/>
      <c r="H50" s="82"/>
      <c r="I50" s="82"/>
      <c r="J50" s="82"/>
      <c r="K50" s="82"/>
      <c r="L50" s="82"/>
      <c r="M50" s="82"/>
      <c r="N50" s="82"/>
      <c r="O50" s="82"/>
    </row>
    <row r="51" spans="1:15" s="81" customFormat="1" ht="15.75" x14ac:dyDescent="0.25">
      <c r="A51" s="39" t="s">
        <v>56</v>
      </c>
      <c r="B51" s="8">
        <v>0</v>
      </c>
      <c r="C51" s="11">
        <f>IF(B51&gt;100000,100000,B51)</f>
        <v>0</v>
      </c>
      <c r="D51" s="63"/>
      <c r="E51" s="72"/>
      <c r="G51" s="82"/>
      <c r="H51" s="82"/>
      <c r="I51" s="82"/>
      <c r="J51" s="82"/>
      <c r="K51" s="82"/>
      <c r="L51" s="82"/>
      <c r="M51" s="82"/>
      <c r="N51" s="82"/>
      <c r="O51" s="82"/>
    </row>
    <row r="52" spans="1:15" s="81" customFormat="1" ht="15.75" x14ac:dyDescent="0.25">
      <c r="A52" s="39" t="s">
        <v>57</v>
      </c>
      <c r="B52" s="8">
        <f>'Form No. 16'!D48</f>
        <v>0</v>
      </c>
      <c r="C52" s="11">
        <f>B52</f>
        <v>0</v>
      </c>
      <c r="D52" s="63"/>
      <c r="E52" s="72"/>
      <c r="G52" s="82"/>
      <c r="H52" s="82"/>
      <c r="I52" s="82"/>
      <c r="J52" s="82"/>
      <c r="K52" s="82"/>
      <c r="L52" s="82"/>
      <c r="M52" s="82"/>
      <c r="N52" s="82"/>
      <c r="O52" s="82"/>
    </row>
    <row r="53" spans="1:15" s="81" customFormat="1" ht="15.75" x14ac:dyDescent="0.25">
      <c r="A53" s="39" t="s">
        <v>59</v>
      </c>
      <c r="B53" s="8">
        <v>0</v>
      </c>
      <c r="C53" s="11">
        <f>B53</f>
        <v>0</v>
      </c>
      <c r="D53" s="63"/>
      <c r="E53" s="72"/>
      <c r="G53" s="82"/>
      <c r="H53" s="82"/>
      <c r="I53" s="82"/>
      <c r="J53" s="82"/>
      <c r="K53" s="82"/>
      <c r="L53" s="82"/>
      <c r="M53" s="82"/>
      <c r="N53" s="82"/>
      <c r="O53" s="82"/>
    </row>
    <row r="54" spans="1:15" s="81" customFormat="1" ht="15.75" x14ac:dyDescent="0.25">
      <c r="A54" s="39" t="s">
        <v>58</v>
      </c>
      <c r="B54" s="8">
        <v>0</v>
      </c>
      <c r="C54" s="11">
        <f>IF(B54&gt;125000,125000,B54)</f>
        <v>0</v>
      </c>
      <c r="D54" s="63"/>
      <c r="E54" s="72"/>
      <c r="G54" s="82"/>
      <c r="H54" s="82"/>
      <c r="I54" s="82"/>
      <c r="J54" s="82"/>
      <c r="K54" s="82"/>
      <c r="L54" s="82"/>
      <c r="M54" s="82"/>
      <c r="N54" s="82"/>
      <c r="O54" s="82"/>
    </row>
    <row r="55" spans="1:15" s="81" customFormat="1" ht="15.75" x14ac:dyDescent="0.25">
      <c r="A55" s="39" t="s">
        <v>77</v>
      </c>
      <c r="B55" s="17">
        <f>'Form No. 16'!B49</f>
        <v>0</v>
      </c>
      <c r="C55" s="53">
        <f>IF(C8&gt;=60,IF(B55&gt;50000,50000,B55),IF(B55&gt;10000,10000,B55))</f>
        <v>0</v>
      </c>
      <c r="D55" s="63"/>
      <c r="E55" s="72"/>
      <c r="F55" s="72"/>
      <c r="G55" s="82"/>
      <c r="H55" s="82"/>
      <c r="I55" s="82"/>
      <c r="J55" s="82"/>
      <c r="K55" s="82"/>
      <c r="L55" s="82"/>
      <c r="M55" s="82"/>
      <c r="N55" s="82"/>
      <c r="O55" s="82"/>
    </row>
    <row r="56" spans="1:15" s="81" customFormat="1" ht="15.75" x14ac:dyDescent="0.25">
      <c r="A56" s="30" t="s">
        <v>23</v>
      </c>
      <c r="B56" s="7">
        <f>'Form No. 16'!B44</f>
        <v>0</v>
      </c>
      <c r="C56" s="16">
        <f>'Form No. 16'!C44:D44</f>
        <v>0</v>
      </c>
      <c r="D56" s="54">
        <f>-C56</f>
        <v>0</v>
      </c>
      <c r="E56" s="72"/>
      <c r="F56" s="72"/>
      <c r="G56" s="82"/>
      <c r="H56" s="82"/>
      <c r="I56" s="82"/>
      <c r="J56" s="82"/>
      <c r="K56" s="82"/>
      <c r="L56" s="82"/>
      <c r="M56" s="82"/>
      <c r="N56" s="82"/>
      <c r="O56" s="82"/>
    </row>
    <row r="57" spans="1:15" s="81" customFormat="1" ht="18.75" x14ac:dyDescent="0.3">
      <c r="A57" s="28" t="s">
        <v>24</v>
      </c>
      <c r="B57" s="68"/>
      <c r="C57" s="68"/>
      <c r="D57" s="54">
        <f>SUM(D31,D33,D45,D46,D56)</f>
        <v>0</v>
      </c>
      <c r="E57" s="72"/>
      <c r="F57" s="72"/>
      <c r="G57" s="82"/>
      <c r="H57" s="82"/>
      <c r="I57" s="82"/>
      <c r="J57" s="82"/>
      <c r="K57" s="82"/>
      <c r="L57" s="82"/>
      <c r="M57" s="82"/>
      <c r="N57" s="82"/>
      <c r="O57" s="82"/>
    </row>
    <row r="58" spans="1:15" s="81" customFormat="1" ht="15.75" x14ac:dyDescent="0.25">
      <c r="A58" s="40" t="s">
        <v>78</v>
      </c>
      <c r="B58" s="64"/>
      <c r="C58" s="56"/>
      <c r="D58" s="54">
        <f>rebate</f>
        <v>0</v>
      </c>
      <c r="E58" s="72"/>
      <c r="F58" s="72"/>
      <c r="G58" s="82"/>
      <c r="H58" s="82"/>
      <c r="I58" s="82"/>
      <c r="J58" s="82"/>
      <c r="K58" s="82"/>
      <c r="L58" s="82"/>
      <c r="M58" s="82"/>
      <c r="N58" s="82"/>
      <c r="O58" s="82"/>
    </row>
    <row r="59" spans="1:15" s="81" customFormat="1" ht="15.75" x14ac:dyDescent="0.25">
      <c r="A59" s="40" t="s">
        <v>71</v>
      </c>
      <c r="B59" s="64"/>
      <c r="C59" s="56"/>
      <c r="D59" s="69">
        <f>IF(D31=0,0,IF(D57&gt;500000,0,-rebate))</f>
        <v>0</v>
      </c>
      <c r="E59" s="72"/>
      <c r="G59" s="185" t="s">
        <v>64</v>
      </c>
      <c r="H59" s="83" t="s">
        <v>72</v>
      </c>
      <c r="I59" s="83">
        <f>IF(D57&lt;=250000,0,IF(D57&lt;=500000,(D57-250000)*5%,IF(D57&lt;=1000000,(D57-500000)*20%+12500,IF(D57&gt;1000000,(D57-1000000)*30%+112500))))</f>
        <v>0</v>
      </c>
      <c r="J59" s="82"/>
      <c r="K59" s="82"/>
      <c r="L59" s="82"/>
      <c r="M59" s="82"/>
      <c r="N59" s="82"/>
      <c r="O59" s="82"/>
    </row>
    <row r="60" spans="1:15" s="81" customFormat="1" ht="18.75" x14ac:dyDescent="0.3">
      <c r="A60" s="31" t="s">
        <v>19</v>
      </c>
      <c r="B60" s="64"/>
      <c r="C60" s="56"/>
      <c r="D60" s="54">
        <f>SUM(D58:D59)</f>
        <v>0</v>
      </c>
      <c r="E60" s="72"/>
      <c r="G60" s="185"/>
      <c r="H60" s="83" t="s">
        <v>73</v>
      </c>
      <c r="I60" s="83">
        <f>IF(D57&lt;=300000,0,IF(D57&lt;=500000,(D57-300000)*5%,IF(D57&lt;=1000000,(D57-500000)*20%+10000,IF(D57&gt;1000000,(D57-1000000)*30%+110000))))</f>
        <v>0</v>
      </c>
      <c r="J60" s="82"/>
      <c r="K60" s="82"/>
      <c r="L60" s="82"/>
      <c r="M60" s="82"/>
      <c r="N60" s="82"/>
      <c r="O60" s="82"/>
    </row>
    <row r="61" spans="1:15" s="81" customFormat="1" ht="36" customHeight="1" x14ac:dyDescent="0.25">
      <c r="A61" s="41" t="s">
        <v>65</v>
      </c>
      <c r="B61" s="64"/>
      <c r="C61" s="56"/>
      <c r="D61" s="54">
        <f>IF(D57&gt;=50000001,D60*0.37,IF(D57&gt;=20000001,D60*0.25,IF(D57&gt;=10000001,D60*0.15,IF(D57&gt;=5000001,D60*0.1,0))))</f>
        <v>0</v>
      </c>
      <c r="E61" s="72"/>
      <c r="G61" s="185"/>
      <c r="H61" s="83" t="s">
        <v>74</v>
      </c>
      <c r="I61" s="83">
        <f>IF(D57&lt;500000,0,IF(D57&lt;=1000000,(D57-500000)*20%,IF(D57&gt;1000000,(D57-1000000)*30%+100000)))</f>
        <v>0</v>
      </c>
      <c r="J61" s="82"/>
      <c r="K61" s="82"/>
      <c r="L61" s="82"/>
      <c r="M61" s="82"/>
      <c r="N61" s="82"/>
      <c r="O61" s="82"/>
    </row>
    <row r="62" spans="1:15" s="81" customFormat="1" ht="15.75" x14ac:dyDescent="0.25">
      <c r="A62" s="39" t="s">
        <v>66</v>
      </c>
      <c r="B62" s="64"/>
      <c r="C62" s="56"/>
      <c r="D62" s="54">
        <f>ROUND(SUM(D60:D61)*0.04,0)</f>
        <v>0</v>
      </c>
      <c r="E62" s="72"/>
      <c r="G62" s="185"/>
      <c r="H62" s="83" t="s">
        <v>75</v>
      </c>
      <c r="I62" s="83">
        <f>IF(C8&gt;80,I61,IF(C8&gt;60,I60,IF(C8&lt;=60,I59)))</f>
        <v>0</v>
      </c>
      <c r="J62" s="82"/>
      <c r="K62" s="82"/>
      <c r="L62" s="82"/>
      <c r="M62" s="82"/>
      <c r="N62" s="82"/>
      <c r="O62" s="82"/>
    </row>
    <row r="63" spans="1:15" s="81" customFormat="1" ht="18.75" x14ac:dyDescent="0.3">
      <c r="A63" s="31" t="s">
        <v>18</v>
      </c>
      <c r="B63" s="64"/>
      <c r="C63" s="56"/>
      <c r="D63" s="54">
        <f>ROUND(SUM(D60:D62),0)</f>
        <v>0</v>
      </c>
      <c r="E63" s="72"/>
      <c r="G63" s="185"/>
      <c r="H63" s="83" t="s">
        <v>76</v>
      </c>
      <c r="I63" s="83">
        <f>IF(I62&lt;=12500,0,IF(I62&gt;12500,I62))</f>
        <v>0</v>
      </c>
      <c r="J63" s="82"/>
      <c r="K63" s="82"/>
      <c r="L63" s="82"/>
      <c r="M63" s="82"/>
      <c r="N63" s="82"/>
      <c r="O63" s="82"/>
    </row>
    <row r="64" spans="1:15" s="81" customFormat="1" ht="15.75" x14ac:dyDescent="0.25">
      <c r="A64" s="42" t="s">
        <v>63</v>
      </c>
      <c r="B64" s="64"/>
      <c r="C64" s="56"/>
      <c r="D64" s="65">
        <f>'Form No. 16'!B61</f>
        <v>0</v>
      </c>
      <c r="E64" s="72"/>
      <c r="F64" s="82"/>
      <c r="G64" s="82"/>
      <c r="H64" s="82"/>
      <c r="I64" s="82"/>
      <c r="J64" s="82"/>
    </row>
    <row r="65" spans="1:15" s="81" customFormat="1" ht="18.75" x14ac:dyDescent="0.3">
      <c r="A65" s="31" t="s">
        <v>20</v>
      </c>
      <c r="B65" s="64"/>
      <c r="C65" s="56"/>
      <c r="D65" s="54">
        <f>D63-D64</f>
        <v>0</v>
      </c>
      <c r="E65" s="72"/>
      <c r="G65" s="72"/>
      <c r="H65" s="72"/>
      <c r="I65" s="72"/>
      <c r="J65" s="82"/>
      <c r="K65" s="82"/>
      <c r="L65" s="82"/>
      <c r="M65" s="82"/>
      <c r="N65" s="82"/>
      <c r="O65" s="82"/>
    </row>
    <row r="66" spans="1:15" s="81" customFormat="1" ht="19.5" thickBot="1" x14ac:dyDescent="0.35">
      <c r="A66" s="32" t="s">
        <v>25</v>
      </c>
      <c r="B66" s="9"/>
      <c r="C66" s="37"/>
      <c r="D66" s="18">
        <f>IF(D31&gt;0,D63/(D10+D21+D27),0)</f>
        <v>0</v>
      </c>
      <c r="E66" s="72"/>
      <c r="G66" s="72"/>
      <c r="H66" s="72"/>
      <c r="I66" s="72"/>
      <c r="J66" s="82"/>
      <c r="K66" s="82"/>
      <c r="L66" s="82"/>
      <c r="M66" s="82"/>
      <c r="N66" s="82"/>
      <c r="O66" s="82"/>
    </row>
    <row r="67" spans="1:15" s="81" customFormat="1" ht="19.5" thickBot="1" x14ac:dyDescent="0.35">
      <c r="A67" s="85"/>
      <c r="B67" s="86"/>
      <c r="C67" s="86"/>
      <c r="D67" s="87"/>
      <c r="E67" s="72"/>
      <c r="G67" s="185" t="s">
        <v>67</v>
      </c>
      <c r="H67" s="83" t="s">
        <v>72</v>
      </c>
      <c r="I67" s="83">
        <f>IF(Comparison!B10&lt;250000,0,IF(Comparison!B10&lt;500000,(Comparison!B10-250000)*5%,IF(Comparison!B10&lt;750000,(Comparison!B10-500000)*10%+12500,IF(Comparison!B10&lt;1000000,(Comparison!B10-750000)*15%+37500,IF(Comparison!B10&lt;1250000,(Comparison!B10-1000000)*20%+75000,IF(Comparison!B10&lt;=1500000,(Comparison!B10-1250000)*25%+125000,IF(Comparison!B10&gt;1500000,(Comparison!B10-1500000)*30%+187500)))))))</f>
        <v>0</v>
      </c>
      <c r="J67" s="84"/>
      <c r="K67" s="82"/>
      <c r="L67" s="82"/>
      <c r="M67" s="82"/>
      <c r="N67" s="82"/>
      <c r="O67" s="82"/>
    </row>
    <row r="68" spans="1:15" s="81" customFormat="1" ht="28.5" customHeight="1" thickBot="1" x14ac:dyDescent="0.3">
      <c r="A68" s="180" t="s">
        <v>41</v>
      </c>
      <c r="B68" s="181"/>
      <c r="C68" s="181"/>
      <c r="D68" s="182"/>
      <c r="E68" s="72"/>
      <c r="G68" s="185"/>
      <c r="H68" s="83" t="s">
        <v>73</v>
      </c>
      <c r="I68" s="83">
        <f>IF(Comparison!B10&lt;250000,0,IF(Comparison!B10&lt;500000,(Comparison!B10-250000)*5%,IF(Comparison!B10&lt;750000,(Comparison!B10-500000)*10%+12500,IF(Comparison!B10&lt;1000000,(Comparison!B10-750000)*15%+37500,IF(Comparison!B10&lt;1250000,(Comparison!B10-1000000)*20%+75000,IF(Comparison!B10&lt;=1500000,(Comparison!B10-1250000)*25%+125000,IF(Comparison!B10&gt;1500000,(Comparison!B10-1500000)*30%+187500)))))))</f>
        <v>0</v>
      </c>
      <c r="J68" s="82"/>
      <c r="K68" s="82"/>
      <c r="L68" s="82"/>
      <c r="M68" s="82"/>
      <c r="N68" s="82"/>
      <c r="O68" s="82"/>
    </row>
    <row r="69" spans="1:15" s="81" customFormat="1" ht="15.75" thickBot="1" x14ac:dyDescent="0.3">
      <c r="A69" s="88"/>
      <c r="B69" s="86"/>
      <c r="C69" s="86"/>
      <c r="D69" s="72"/>
      <c r="E69" s="72"/>
      <c r="F69" s="72"/>
      <c r="G69" s="185"/>
      <c r="H69" s="83" t="s">
        <v>74</v>
      </c>
      <c r="I69" s="83">
        <f>IF(Comparison!B10&lt;250000,0,IF(Comparison!B10&lt;500000,(Comparison!B10-250000)*5%,IF(Comparison!B10&lt;750000,(Comparison!B10-500000)*10%+12500,IF(Comparison!B10&lt;1000000,(Comparison!B10-750000)*15%+37500,IF(Comparison!B10&lt;1250000,(Comparison!B10-1000000)*20%+75000,IF(Comparison!B10&lt;=1500000,(Comparison!B10-1250000)*25%+125000,IF(Comparison!B10&gt;1500000,(Comparison!B10-1500000)*30%+187500)))))))</f>
        <v>0</v>
      </c>
      <c r="J69" s="82"/>
      <c r="K69" s="82"/>
      <c r="L69" s="82"/>
      <c r="M69" s="82"/>
      <c r="N69" s="82"/>
      <c r="O69" s="82"/>
    </row>
    <row r="70" spans="1:15" s="81" customFormat="1" ht="34.5" customHeight="1" x14ac:dyDescent="0.25">
      <c r="A70" s="131" t="s">
        <v>40</v>
      </c>
      <c r="B70" s="132"/>
      <c r="C70" s="132"/>
      <c r="D70" s="133"/>
      <c r="E70" s="72"/>
      <c r="F70" s="72"/>
      <c r="G70" s="185"/>
      <c r="H70" s="83" t="s">
        <v>75</v>
      </c>
      <c r="I70" s="83">
        <f>IF(C8&gt;80,I69,IF(C8&gt;60,I68,IF(C8&lt;=60,I67)))</f>
        <v>0</v>
      </c>
      <c r="J70" s="82"/>
      <c r="K70" s="82"/>
      <c r="L70" s="82"/>
      <c r="M70" s="82"/>
      <c r="N70" s="82"/>
      <c r="O70" s="82"/>
    </row>
    <row r="71" spans="1:15" s="81" customFormat="1" ht="15" x14ac:dyDescent="0.25">
      <c r="A71" s="134"/>
      <c r="B71" s="135"/>
      <c r="C71" s="135"/>
      <c r="D71" s="136"/>
      <c r="E71" s="72"/>
      <c r="F71" s="72"/>
      <c r="G71" s="185"/>
      <c r="H71" s="83" t="s">
        <v>76</v>
      </c>
      <c r="I71" s="83">
        <f>IF(I70&lt;=12500,0,IF(I70&gt;=12500,I70))</f>
        <v>0</v>
      </c>
      <c r="J71" s="82"/>
      <c r="K71" s="82"/>
      <c r="L71" s="82"/>
      <c r="M71" s="82"/>
      <c r="N71" s="82"/>
      <c r="O71" s="82"/>
    </row>
    <row r="72" spans="1:15" s="81" customFormat="1" ht="15.75" thickBot="1" x14ac:dyDescent="0.3">
      <c r="A72" s="137"/>
      <c r="B72" s="138"/>
      <c r="C72" s="138"/>
      <c r="D72" s="139"/>
      <c r="E72" s="72"/>
      <c r="F72" s="72"/>
      <c r="G72" s="72"/>
      <c r="H72" s="72"/>
      <c r="I72" s="82"/>
      <c r="J72" s="82"/>
      <c r="K72" s="82"/>
      <c r="L72" s="82"/>
      <c r="M72" s="82"/>
      <c r="N72" s="82"/>
    </row>
    <row r="73" spans="1:15" s="81" customFormat="1" ht="15" x14ac:dyDescent="0.25">
      <c r="E73" s="72"/>
      <c r="F73" s="72"/>
      <c r="G73" s="72"/>
      <c r="H73" s="72"/>
      <c r="I73" s="72"/>
      <c r="J73" s="82"/>
      <c r="K73" s="82"/>
      <c r="L73" s="82"/>
      <c r="M73" s="82"/>
      <c r="N73" s="82"/>
      <c r="O73" s="82"/>
    </row>
  </sheetData>
  <mergeCells count="8">
    <mergeCell ref="G67:G71"/>
    <mergeCell ref="A68:D68"/>
    <mergeCell ref="A70:D72"/>
    <mergeCell ref="A1:D1"/>
    <mergeCell ref="A2:D2"/>
    <mergeCell ref="A4:B4"/>
    <mergeCell ref="A5:B5"/>
    <mergeCell ref="G59:G63"/>
  </mergeCells>
  <dataValidations count="10">
    <dataValidation type="textLength" operator="equal" allowBlank="1" showInputMessage="1" showErrorMessage="1" errorTitle="Data Validation Error" error="Please enter Valid PAN_x000a_" sqref="A5:B5">
      <formula1>10</formula1>
    </dataValidation>
    <dataValidation type="custom" operator="greaterThanOrEqual" allowBlank="1" showInputMessage="1" showErrorMessage="1" errorTitle="Data Validation Error" error="Please first enter value in HRA Exemption : a. Basic Salary (Basic + DA)" sqref="B57">
      <formula1>IF(B15=0,IF(B15&gt;0," HRA Exemption : a. Basic Salary (Basic + DA)",B15))</formula1>
    </dataValidation>
    <dataValidation type="list" allowBlank="1" showInputMessage="1" showErrorMessage="1" errorTitle="Data Validation" error="Please select a Value from the Dropdown only" sqref="B17">
      <formula1>"Yes,No"</formula1>
    </dataValidation>
    <dataValidation type="textLength" operator="lessThanOrEqual" allowBlank="1" showInputMessage="1" showErrorMessage="1" sqref="A4:B4">
      <formula1>200</formula1>
    </dataValidation>
    <dataValidation type="decimal" operator="greaterThanOrEqual" allowBlank="1" showInputMessage="1" showErrorMessage="1" errorTitle="Data Validation error" error="Please enter a numeric value" sqref="B18:B19">
      <formula1>0</formula1>
    </dataValidation>
    <dataValidation type="decimal" operator="greaterThanOrEqual" allowBlank="1" showInputMessage="1" showErrorMessage="1" errorTitle="Data Validation Error" error="Please enter a numeric value" sqref="B10 B28:B30 B33:B45 B14:B16 B47:B55 B23:B26">
      <formula1>0</formula1>
    </dataValidation>
    <dataValidation type="date" allowBlank="1" showInputMessage="1" showErrorMessage="1" errorTitle="Date Validation Error" error="Please type date in DD-MM-YYYY format only" sqref="C7">
      <formula1>92</formula1>
      <formula2>TODAY()</formula2>
    </dataValidation>
    <dataValidation type="list" allowBlank="1" showInputMessage="1" showErrorMessage="1" errorTitle="Data Validation Error" error="Please select a Value from the Dropdown only" sqref="B13">
      <formula1>"Metro,Non-Metro"</formula1>
    </dataValidation>
    <dataValidation operator="greaterThanOrEqual" allowBlank="1" showInputMessage="1" showErrorMessage="1" errorTitle="Data Validation Error" error="Please first enter value in HRA Exemption : a. Basic Salary (Basic + DA)" sqref="B56"/>
    <dataValidation operator="greaterThanOrEqual" allowBlank="1" showInputMessage="1" showErrorMessage="1" errorTitle="Data Validation Error" error="Please enter a numeric value" sqref="D64"/>
  </dataValidations>
  <pageMargins left="0.7" right="0.7" top="0.75" bottom="0.75" header="0.3" footer="0.3"/>
  <pageSetup scale="64"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D29"/>
  <sheetViews>
    <sheetView showGridLines="0" zoomScaleNormal="100" zoomScaleSheetLayoutView="100" workbookViewId="0">
      <selection sqref="A1:A3"/>
    </sheetView>
  </sheetViews>
  <sheetFormatPr defaultRowHeight="14.25" x14ac:dyDescent="0.2"/>
  <cols>
    <col min="1" max="1" width="88.75" style="72" bestFit="1" customWidth="1"/>
    <col min="2" max="2" width="20.375" style="72" bestFit="1" customWidth="1"/>
    <col min="3" max="3" width="19.375" style="72" bestFit="1" customWidth="1"/>
    <col min="4" max="4" width="12.375" style="72" bestFit="1" customWidth="1"/>
    <col min="5" max="16384" width="9" style="72"/>
  </cols>
  <sheetData>
    <row r="1" spans="1:4" ht="20.25" customHeight="1" x14ac:dyDescent="0.2">
      <c r="A1" s="113" t="s">
        <v>37</v>
      </c>
      <c r="B1" s="186" t="s">
        <v>38</v>
      </c>
      <c r="C1" s="187"/>
    </row>
    <row r="2" spans="1:4" ht="20.25" customHeight="1" x14ac:dyDescent="0.2">
      <c r="A2" s="115"/>
      <c r="B2" s="188"/>
      <c r="C2" s="189"/>
    </row>
    <row r="3" spans="1:4" ht="20.25" customHeight="1" thickBot="1" x14ac:dyDescent="0.25">
      <c r="A3" s="115"/>
      <c r="B3" s="190"/>
      <c r="C3" s="191"/>
    </row>
    <row r="4" spans="1:4" ht="21" thickBot="1" x14ac:dyDescent="0.35">
      <c r="A4" s="51" t="s">
        <v>34</v>
      </c>
      <c r="B4" s="51" t="s">
        <v>67</v>
      </c>
      <c r="C4" s="52" t="s">
        <v>64</v>
      </c>
    </row>
    <row r="5" spans="1:4" ht="18.75" x14ac:dyDescent="0.3">
      <c r="A5" s="49" t="s">
        <v>4</v>
      </c>
      <c r="B5" s="50">
        <f>Working!D10</f>
        <v>0</v>
      </c>
      <c r="C5" s="50">
        <f>Working!D20</f>
        <v>0</v>
      </c>
    </row>
    <row r="6" spans="1:4" ht="18.75" x14ac:dyDescent="0.3">
      <c r="A6" s="48" t="s">
        <v>61</v>
      </c>
      <c r="B6" s="20">
        <f>C6</f>
        <v>0</v>
      </c>
      <c r="C6" s="20">
        <f>Working!D21</f>
        <v>0</v>
      </c>
    </row>
    <row r="7" spans="1:4" ht="18.75" x14ac:dyDescent="0.3">
      <c r="A7" s="48" t="s">
        <v>47</v>
      </c>
      <c r="B7" s="20">
        <f>Working!B30</f>
        <v>0</v>
      </c>
      <c r="C7" s="20">
        <f>Working!D27</f>
        <v>0</v>
      </c>
    </row>
    <row r="8" spans="1:4" ht="18.75" x14ac:dyDescent="0.3">
      <c r="A8" s="43" t="s">
        <v>22</v>
      </c>
      <c r="B8" s="23">
        <f>-Working!C56</f>
        <v>0</v>
      </c>
      <c r="C8" s="23">
        <f>B8</f>
        <v>0</v>
      </c>
    </row>
    <row r="9" spans="1:4" ht="18.75" x14ac:dyDescent="0.3">
      <c r="A9" s="43" t="s">
        <v>33</v>
      </c>
      <c r="B9" s="23">
        <v>0</v>
      </c>
      <c r="C9" s="23">
        <f>Working!D33+Working!D46+Working!D45</f>
        <v>0</v>
      </c>
    </row>
    <row r="10" spans="1:4" ht="18.75" x14ac:dyDescent="0.3">
      <c r="A10" s="48" t="s">
        <v>24</v>
      </c>
      <c r="B10" s="21">
        <f>SUM(B5:B9)</f>
        <v>0</v>
      </c>
      <c r="C10" s="21">
        <f>SUM(C5:C9)</f>
        <v>0</v>
      </c>
    </row>
    <row r="11" spans="1:4" ht="18.75" x14ac:dyDescent="0.3">
      <c r="A11" s="70" t="s">
        <v>78</v>
      </c>
      <c r="B11" s="20">
        <f>newrebate1</f>
        <v>0</v>
      </c>
      <c r="C11" s="20">
        <f>Working!D58</f>
        <v>0</v>
      </c>
    </row>
    <row r="12" spans="1:4" ht="18.75" x14ac:dyDescent="0.3">
      <c r="A12" s="43" t="s">
        <v>71</v>
      </c>
      <c r="B12" s="71">
        <f>IF((B5+B6+B7)=0,0,IF(B10&gt;500000,0,-newrebate1))</f>
        <v>0</v>
      </c>
      <c r="C12" s="71">
        <f>Working!D59</f>
        <v>0</v>
      </c>
      <c r="D12" s="73"/>
    </row>
    <row r="13" spans="1:4" ht="18.75" x14ac:dyDescent="0.3">
      <c r="A13" s="44" t="s">
        <v>19</v>
      </c>
      <c r="B13" s="20">
        <f>newtax1</f>
        <v>0</v>
      </c>
      <c r="C13" s="20">
        <f>Working!D60</f>
        <v>0</v>
      </c>
      <c r="D13" s="73"/>
    </row>
    <row r="14" spans="1:4" ht="37.5" x14ac:dyDescent="0.3">
      <c r="A14" s="45" t="s">
        <v>62</v>
      </c>
      <c r="B14" s="21">
        <f>IF(B10&gt;=50000001,B13*0.37,IF(B10&gt;=20000001,B13*0.25,IF(B10&gt;=10000001,B13*0.15,IF(B10&gt;=5000001,B13*0.1,0))))</f>
        <v>0</v>
      </c>
      <c r="C14" s="21">
        <f>Working!D61</f>
        <v>0</v>
      </c>
    </row>
    <row r="15" spans="1:4" ht="18.75" x14ac:dyDescent="0.3">
      <c r="A15" s="43" t="s">
        <v>68</v>
      </c>
      <c r="B15" s="21">
        <f>ROUND(SUM(B13:B14)*0.04,0)</f>
        <v>0</v>
      </c>
      <c r="C15" s="21">
        <f>Working!D62</f>
        <v>0</v>
      </c>
    </row>
    <row r="16" spans="1:4" ht="18.75" x14ac:dyDescent="0.3">
      <c r="A16" s="43" t="s">
        <v>148</v>
      </c>
      <c r="B16" s="21">
        <f>'Form No. 16'!B59:D59</f>
        <v>0</v>
      </c>
      <c r="C16" s="21">
        <f>B16</f>
        <v>0</v>
      </c>
    </row>
    <row r="17" spans="1:3" ht="18.75" x14ac:dyDescent="0.3">
      <c r="A17" s="44" t="s">
        <v>18</v>
      </c>
      <c r="B17" s="20">
        <f>ROUND(SUM(B13:B15),0)-B16</f>
        <v>0</v>
      </c>
      <c r="C17" s="20">
        <f>Working!D63-C16</f>
        <v>0</v>
      </c>
    </row>
    <row r="18" spans="1:3" ht="18.75" x14ac:dyDescent="0.3">
      <c r="A18" s="43" t="s">
        <v>63</v>
      </c>
      <c r="B18" s="22">
        <f>'Form No. 16'!B61:C61</f>
        <v>0</v>
      </c>
      <c r="C18" s="22">
        <f>Working!D64</f>
        <v>0</v>
      </c>
    </row>
    <row r="19" spans="1:3" ht="18.75" x14ac:dyDescent="0.3">
      <c r="A19" s="44" t="s">
        <v>149</v>
      </c>
      <c r="B19" s="92">
        <f>B17-B18</f>
        <v>0</v>
      </c>
      <c r="C19" s="92">
        <f>Working!D65</f>
        <v>0</v>
      </c>
    </row>
    <row r="20" spans="1:3" ht="19.5" thickBot="1" x14ac:dyDescent="0.35">
      <c r="A20" s="46" t="s">
        <v>25</v>
      </c>
      <c r="B20" s="47">
        <f>IF(B5&gt;0,(B17/(B5+B6+B7)),0)</f>
        <v>0</v>
      </c>
      <c r="C20" s="47">
        <f>IF(C5&gt;0,(C17/(C5+C6+C7)),0)</f>
        <v>0</v>
      </c>
    </row>
    <row r="21" spans="1:3" ht="19.5" thickBot="1" x14ac:dyDescent="0.35">
      <c r="A21" s="192" t="str">
        <f>IF((B5+B6+B7+C5+C6+C7)=0,"Tax Ninja's Suggestion will appear here",IF(VALUE(B13)=VALUE(C13),"Tax Ninja's Suggestion : You can choose either Old Tax Regime or New Tax Regime",IF(B17&gt;=C17,"Tax Ninja's Suggestion : Opt for Old Tax Regime"," Tax Ninja's Suggestion : Opt for New Tax Regime")))</f>
        <v>Tax Ninja's Suggestion will appear here</v>
      </c>
      <c r="B21" s="193"/>
      <c r="C21" s="194"/>
    </row>
    <row r="22" spans="1:3" ht="19.5" thickBot="1" x14ac:dyDescent="0.35">
      <c r="A22" s="74"/>
      <c r="B22" s="75"/>
      <c r="C22" s="76"/>
    </row>
    <row r="23" spans="1:3" ht="17.25" thickBot="1" x14ac:dyDescent="0.3">
      <c r="A23" s="125" t="s">
        <v>79</v>
      </c>
      <c r="B23" s="126"/>
      <c r="C23" s="127"/>
    </row>
    <row r="24" spans="1:3" ht="19.5" thickBot="1" x14ac:dyDescent="0.35">
      <c r="A24" s="77"/>
      <c r="B24" s="78"/>
      <c r="C24" s="79"/>
    </row>
    <row r="25" spans="1:3" ht="27" customHeight="1" thickBot="1" x14ac:dyDescent="0.25">
      <c r="A25" s="128" t="s">
        <v>41</v>
      </c>
      <c r="B25" s="129"/>
      <c r="C25" s="130"/>
    </row>
    <row r="26" spans="1:3" ht="15" thickBot="1" x14ac:dyDescent="0.25"/>
    <row r="27" spans="1:3" ht="36" customHeight="1" x14ac:dyDescent="0.2">
      <c r="A27" s="131" t="s">
        <v>40</v>
      </c>
      <c r="B27" s="132"/>
      <c r="C27" s="133"/>
    </row>
    <row r="28" spans="1:3" x14ac:dyDescent="0.2">
      <c r="A28" s="134"/>
      <c r="B28" s="135"/>
      <c r="C28" s="136"/>
    </row>
    <row r="29" spans="1:3" ht="15" thickBot="1" x14ac:dyDescent="0.25">
      <c r="A29" s="137"/>
      <c r="B29" s="138"/>
      <c r="C29" s="139"/>
    </row>
  </sheetData>
  <sheetProtection algorithmName="SHA-512" hashValue="b44bwyWviEvAr/3KZgMgAOnZIwpZfqdjtuoepxnAtAeskm+1a1CZwflVgGm5c76R5sZnp36neIG9xtWISr/eIQ==" saltValue="9JFQV4RNQlS5T8Q3PDEwgw==" spinCount="100000" sheet="1" objects="1" scenarios="1"/>
  <mergeCells count="6">
    <mergeCell ref="B1:C3"/>
    <mergeCell ref="A1:A3"/>
    <mergeCell ref="A27:C29"/>
    <mergeCell ref="A25:C25"/>
    <mergeCell ref="A21:C21"/>
    <mergeCell ref="A23:C23"/>
  </mergeCells>
  <conditionalFormatting sqref="A5:C20">
    <cfRule type="expression" dxfId="0" priority="1" stopIfTrue="1">
      <formula>MOD(ROW(),2)=0</formula>
    </cfRule>
  </conditionalFormatting>
  <pageMargins left="0.70866141732283472" right="0.70866141732283472" top="0.74803149606299213" bottom="0.74803149606299213" header="0.31496062992125984" footer="0.31496062992125984"/>
  <pageSetup paperSize="9" scale="93" orientation="landscape" verticalDpi="0" r:id="rId1"/>
  <headerFooter>
    <oddHeader>&amp;C&amp;N</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11</vt:i4>
      </vt:variant>
    </vt:vector>
  </HeadingPairs>
  <TitlesOfParts>
    <vt:vector size="15" baseType="lpstr">
      <vt:lpstr>Instructions</vt:lpstr>
      <vt:lpstr>Form No. 16</vt:lpstr>
      <vt:lpstr>Working</vt:lpstr>
      <vt:lpstr>Comparison</vt:lpstr>
      <vt:lpstr>Working!newrebate</vt:lpstr>
      <vt:lpstr>newrebate</vt:lpstr>
      <vt:lpstr>newrebate1</vt:lpstr>
      <vt:lpstr>Working!newtax</vt:lpstr>
      <vt:lpstr>newtax1</vt:lpstr>
      <vt:lpstr>Working!old</vt:lpstr>
      <vt:lpstr>Comparison!Print_Area</vt:lpstr>
      <vt:lpstr>'Form No. 16'!Print_Area</vt:lpstr>
      <vt:lpstr>Instructions!Print_Area</vt:lpstr>
      <vt:lpstr>Working!Print_Area</vt:lpstr>
      <vt:lpstr>Working!rebate</vt:lpstr>
    </vt:vector>
  </TitlesOfParts>
  <Company>Tax Ninja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Old Tax Regime and New Tax Regime Comparison</dc:title>
  <dc:subject>Old Tax Regime and New Tax Regime Comparison</dc:subject>
  <dc:creator>Tax Ninja</dc:creator>
  <cp:lastPrinted>2020-07-22T16:54:33Z</cp:lastPrinted>
  <dcterms:created xsi:type="dcterms:W3CDTF">2020-04-05T16:41:59Z</dcterms:created>
  <dcterms:modified xsi:type="dcterms:W3CDTF">2021-02-16T16:27:34Z</dcterms:modified>
  <cp:category>Income Tax</cp:category>
</cp:coreProperties>
</file>